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asisaorgza.sharepoint.com/sites/ASISA-ICT/Shared Documents/Statistics/Long-term insurance General (incl. website)/Long Term Insurance Stats/LTI stats 2023/"/>
    </mc:Choice>
  </mc:AlternateContent>
  <xr:revisionPtr revIDLastSave="0" documentId="8_{32261971-18C9-413D-810A-1DB8A1D202C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F1" sheetId="3" r:id="rId1"/>
    <sheet name="OF2" sheetId="4" r:id="rId2"/>
    <sheet name="OF4" sheetId="5" r:id="rId3"/>
    <sheet name="A1" sheetId="6" r:id="rId4"/>
    <sheet name="TP1" sheetId="7" r:id="rId5"/>
    <sheet name="M1.1" sheetId="8" r:id="rId6"/>
    <sheet name="M1.2" sheetId="9" r:id="rId7"/>
    <sheet name="M1.3" sheetId="10" r:id="rId8"/>
    <sheet name="M2.1" sheetId="11" r:id="rId9"/>
    <sheet name="M2.2" sheetId="12" r:id="rId10"/>
    <sheet name="M2.3" sheetId="13" r:id="rId11"/>
  </sheets>
  <externalReferences>
    <externalReference r:id="rId12"/>
    <externalReference r:id="rId13"/>
  </externalReferences>
  <definedNames>
    <definedName name="_Fill" hidden="1">#REF!</definedName>
    <definedName name="_Fill2" hidden="1">#REF!</definedName>
    <definedName name="_Parse_In" hidden="1">#REF!</definedName>
    <definedName name="_Parse_Out" hidden="1">#REF!</definedName>
    <definedName name="a" hidden="1">{#N/A,#N/A,FALSE,"Glossary"}</definedName>
    <definedName name="anscount" hidden="1">1</definedName>
    <definedName name="b" hidden="1">#REF!</definedName>
    <definedName name="C1.4" hidden="1">#REF!</definedName>
    <definedName name="EV__LASTREFTIME__" hidden="1">41106.6846064815</definedName>
    <definedName name="InsurerClass" hidden="1">#REF!</definedName>
    <definedName name="InsurerType" hidden="1">#REF!</definedName>
    <definedName name="LifeLoBs" hidden="1">[1]Metadata!$P$17:$P$34</definedName>
    <definedName name="LifeMassLapseShockCalcA" hidden="1">[1]Metadata!$H$14:$H$15</definedName>
    <definedName name="name" hidden="1">[2]A1!$E$14</definedName>
    <definedName name="RiskMarginMethods" hidden="1">#REF!</definedName>
    <definedName name="sssss" hidden="1">#REF!</definedName>
    <definedName name="wrn.Report1." hidden="1">{#N/A,#N/A,FALSE,"Glossary"}</definedName>
    <definedName name="year_end" hidden="1">[2]A1!$E$12</definedName>
    <definedName name="YesNo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3" l="1"/>
  <c r="B13" i="13" s="1"/>
  <c r="C10" i="13"/>
  <c r="B11" i="13"/>
  <c r="C11" i="13"/>
  <c r="B12" i="13"/>
  <c r="C12" i="13"/>
  <c r="C13" i="13"/>
  <c r="B10" i="12"/>
  <c r="C10" i="12"/>
  <c r="D10" i="12"/>
  <c r="E10" i="12"/>
  <c r="F10" i="12"/>
  <c r="G10" i="12"/>
  <c r="H10" i="12"/>
  <c r="I10" i="12"/>
  <c r="J16" i="12"/>
  <c r="J19" i="12"/>
  <c r="J22" i="12"/>
  <c r="J23" i="12"/>
  <c r="J26" i="12"/>
  <c r="B10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4" i="11"/>
  <c r="P15" i="11"/>
  <c r="P17" i="11"/>
  <c r="P18" i="11"/>
  <c r="P20" i="11"/>
  <c r="P21" i="11"/>
  <c r="P23" i="11"/>
  <c r="P24" i="11"/>
  <c r="P25" i="11"/>
  <c r="P27" i="11"/>
  <c r="P28" i="11"/>
  <c r="P29" i="11"/>
  <c r="B11" i="10"/>
  <c r="C11" i="10"/>
  <c r="D11" i="10"/>
  <c r="E11" i="10"/>
  <c r="F11" i="10"/>
  <c r="G11" i="10"/>
  <c r="H11" i="10"/>
  <c r="B12" i="10"/>
  <c r="C12" i="10"/>
  <c r="D12" i="10"/>
  <c r="E12" i="10"/>
  <c r="F12" i="10"/>
  <c r="G12" i="10"/>
  <c r="H12" i="10"/>
  <c r="B13" i="10"/>
  <c r="C13" i="10"/>
  <c r="D13" i="10"/>
  <c r="E13" i="10"/>
  <c r="E14" i="10" s="1"/>
  <c r="F13" i="10"/>
  <c r="G13" i="10"/>
  <c r="H13" i="10"/>
  <c r="F14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B10" i="9"/>
  <c r="C10" i="9"/>
  <c r="D10" i="9"/>
  <c r="E10" i="9"/>
  <c r="F10" i="9"/>
  <c r="H10" i="9"/>
  <c r="I10" i="9"/>
  <c r="J16" i="9"/>
  <c r="J19" i="9"/>
  <c r="J22" i="9"/>
  <c r="J23" i="9"/>
  <c r="J26" i="9"/>
  <c r="B10" i="8"/>
  <c r="C10" i="8"/>
  <c r="D10" i="8"/>
  <c r="E10" i="8"/>
  <c r="F10" i="8"/>
  <c r="G10" i="8"/>
  <c r="H10" i="8"/>
  <c r="I10" i="8"/>
  <c r="J10" i="8"/>
  <c r="K10" i="8"/>
  <c r="N10" i="8"/>
  <c r="O10" i="8"/>
  <c r="Q10" i="8"/>
  <c r="R10" i="8"/>
  <c r="S10" i="8"/>
  <c r="T10" i="8"/>
  <c r="U10" i="8"/>
  <c r="V10" i="8"/>
  <c r="W10" i="8"/>
  <c r="X10" i="8"/>
  <c r="Y10" i="8"/>
  <c r="Z10" i="8"/>
  <c r="AA10" i="8"/>
  <c r="AB10" i="8"/>
  <c r="P14" i="8"/>
  <c r="AC14" i="8"/>
  <c r="P15" i="8"/>
  <c r="AC15" i="8"/>
  <c r="P17" i="8"/>
  <c r="AC17" i="8"/>
  <c r="P18" i="8"/>
  <c r="AC18" i="8"/>
  <c r="P20" i="8"/>
  <c r="AC20" i="8"/>
  <c r="P21" i="8"/>
  <c r="AC21" i="8"/>
  <c r="P23" i="8"/>
  <c r="AC23" i="8"/>
  <c r="P24" i="8"/>
  <c r="AC24" i="8"/>
  <c r="P25" i="8"/>
  <c r="AC25" i="8"/>
  <c r="P27" i="8"/>
  <c r="AC27" i="8"/>
  <c r="P28" i="8"/>
  <c r="AC28" i="8"/>
  <c r="P29" i="8"/>
  <c r="AC29" i="8"/>
  <c r="B10" i="7"/>
  <c r="B14" i="7" s="1"/>
  <c r="E57" i="4" s="1"/>
  <c r="D10" i="7"/>
  <c r="D14" i="7" s="1"/>
  <c r="F10" i="7"/>
  <c r="F14" i="7" s="1"/>
  <c r="E58" i="4" s="1"/>
  <c r="C18" i="3" s="1"/>
  <c r="I10" i="7"/>
  <c r="J10" i="7"/>
  <c r="K11" i="7"/>
  <c r="M11" i="7"/>
  <c r="N11" i="7"/>
  <c r="K12" i="7"/>
  <c r="M12" i="7"/>
  <c r="N12" i="7"/>
  <c r="K13" i="7"/>
  <c r="M13" i="7"/>
  <c r="N13" i="7"/>
  <c r="K18" i="7"/>
  <c r="M18" i="7"/>
  <c r="N18" i="7"/>
  <c r="K19" i="7"/>
  <c r="M19" i="7"/>
  <c r="N19" i="7"/>
  <c r="K20" i="7"/>
  <c r="M20" i="7"/>
  <c r="N20" i="7"/>
  <c r="K21" i="7"/>
  <c r="M21" i="7"/>
  <c r="N21" i="7"/>
  <c r="C14" i="6"/>
  <c r="D14" i="6"/>
  <c r="F14" i="6"/>
  <c r="G14" i="6"/>
  <c r="H14" i="6"/>
  <c r="E15" i="6"/>
  <c r="H15" i="6"/>
  <c r="I15" i="6" s="1"/>
  <c r="E16" i="6"/>
  <c r="H16" i="6"/>
  <c r="I16" i="6" s="1"/>
  <c r="E17" i="6"/>
  <c r="H17" i="6"/>
  <c r="E18" i="6"/>
  <c r="H18" i="6"/>
  <c r="I18" i="6" s="1"/>
  <c r="E19" i="6"/>
  <c r="H19" i="6"/>
  <c r="I19" i="6" s="1"/>
  <c r="E20" i="6"/>
  <c r="H20" i="6"/>
  <c r="I20" i="6" s="1"/>
  <c r="E21" i="6"/>
  <c r="H21" i="6"/>
  <c r="E22" i="6"/>
  <c r="H22" i="6"/>
  <c r="C24" i="6"/>
  <c r="D24" i="6"/>
  <c r="E24" i="6" s="1"/>
  <c r="F24" i="6"/>
  <c r="G24" i="6"/>
  <c r="H24" i="6" s="1"/>
  <c r="E25" i="6"/>
  <c r="H25" i="6"/>
  <c r="E26" i="6"/>
  <c r="H26" i="6"/>
  <c r="I26" i="6" s="1"/>
  <c r="E27" i="6"/>
  <c r="H27" i="6"/>
  <c r="I27" i="6" s="1"/>
  <c r="E28" i="6"/>
  <c r="H28" i="6"/>
  <c r="I28" i="6" s="1"/>
  <c r="E29" i="6"/>
  <c r="H29" i="6"/>
  <c r="E30" i="6"/>
  <c r="H30" i="6"/>
  <c r="I30" i="6" s="1"/>
  <c r="E31" i="6"/>
  <c r="H31" i="6"/>
  <c r="I31" i="6" s="1"/>
  <c r="E32" i="6"/>
  <c r="H32" i="6"/>
  <c r="I32" i="6" s="1"/>
  <c r="E33" i="6"/>
  <c r="H33" i="6"/>
  <c r="C35" i="6"/>
  <c r="D35" i="6"/>
  <c r="F35" i="6"/>
  <c r="G35" i="6"/>
  <c r="E36" i="6"/>
  <c r="H36" i="6"/>
  <c r="E37" i="6"/>
  <c r="H37" i="6"/>
  <c r="E38" i="6"/>
  <c r="H38" i="6"/>
  <c r="I38" i="6" s="1"/>
  <c r="E39" i="6"/>
  <c r="H39" i="6"/>
  <c r="I39" i="6" s="1"/>
  <c r="E40" i="6"/>
  <c r="H40" i="6"/>
  <c r="C42" i="6"/>
  <c r="D42" i="6"/>
  <c r="F42" i="6"/>
  <c r="G42" i="6"/>
  <c r="E43" i="6"/>
  <c r="H43" i="6"/>
  <c r="E44" i="6"/>
  <c r="H44" i="6"/>
  <c r="I44" i="6" s="1"/>
  <c r="E45" i="6"/>
  <c r="H45" i="6"/>
  <c r="E46" i="6"/>
  <c r="H46" i="6"/>
  <c r="I46" i="6" s="1"/>
  <c r="E47" i="6"/>
  <c r="H47" i="6"/>
  <c r="E48" i="6"/>
  <c r="H48" i="6"/>
  <c r="E49" i="6"/>
  <c r="H49" i="6"/>
  <c r="E50" i="6"/>
  <c r="H50" i="6"/>
  <c r="E51" i="6"/>
  <c r="H51" i="6"/>
  <c r="C53" i="6"/>
  <c r="D53" i="6"/>
  <c r="F53" i="6"/>
  <c r="G53" i="6"/>
  <c r="E54" i="6"/>
  <c r="H54" i="6"/>
  <c r="E55" i="6"/>
  <c r="H55" i="6"/>
  <c r="E56" i="6"/>
  <c r="H56" i="6"/>
  <c r="E57" i="6"/>
  <c r="H57" i="6"/>
  <c r="E58" i="6"/>
  <c r="H58" i="6"/>
  <c r="E59" i="6"/>
  <c r="H59" i="6"/>
  <c r="E60" i="6"/>
  <c r="H60" i="6"/>
  <c r="E61" i="6"/>
  <c r="H61" i="6"/>
  <c r="E62" i="6"/>
  <c r="H62" i="6"/>
  <c r="C64" i="6"/>
  <c r="D64" i="6"/>
  <c r="F64" i="6"/>
  <c r="G64" i="6"/>
  <c r="E65" i="6"/>
  <c r="H65" i="6"/>
  <c r="E66" i="6"/>
  <c r="H66" i="6"/>
  <c r="E67" i="6"/>
  <c r="H67" i="6"/>
  <c r="E68" i="6"/>
  <c r="H68" i="6"/>
  <c r="E69" i="6"/>
  <c r="H69" i="6"/>
  <c r="E70" i="6"/>
  <c r="H70" i="6"/>
  <c r="E71" i="6"/>
  <c r="H71" i="6"/>
  <c r="E72" i="6"/>
  <c r="H72" i="6"/>
  <c r="E73" i="6"/>
  <c r="H73" i="6"/>
  <c r="C75" i="6"/>
  <c r="D75" i="6"/>
  <c r="F75" i="6"/>
  <c r="G75" i="6"/>
  <c r="E76" i="6"/>
  <c r="H76" i="6"/>
  <c r="E77" i="6"/>
  <c r="H77" i="6"/>
  <c r="E78" i="6"/>
  <c r="H78" i="6"/>
  <c r="E79" i="6"/>
  <c r="H79" i="6"/>
  <c r="E80" i="6"/>
  <c r="H80" i="6"/>
  <c r="E81" i="6"/>
  <c r="H81" i="6"/>
  <c r="C83" i="6"/>
  <c r="D83" i="6"/>
  <c r="F83" i="6"/>
  <c r="G83" i="6"/>
  <c r="E84" i="6"/>
  <c r="H84" i="6"/>
  <c r="E85" i="6"/>
  <c r="H85" i="6"/>
  <c r="E86" i="6"/>
  <c r="H86" i="6"/>
  <c r="E87" i="6"/>
  <c r="H87" i="6"/>
  <c r="E88" i="6"/>
  <c r="H88" i="6"/>
  <c r="C90" i="6"/>
  <c r="D90" i="6"/>
  <c r="F90" i="6"/>
  <c r="G90" i="6"/>
  <c r="E91" i="6"/>
  <c r="H91" i="6"/>
  <c r="E92" i="6"/>
  <c r="H92" i="6"/>
  <c r="E93" i="6"/>
  <c r="H93" i="6"/>
  <c r="E94" i="6"/>
  <c r="H94" i="6"/>
  <c r="E9" i="5"/>
  <c r="E10" i="5"/>
  <c r="E15" i="5"/>
  <c r="E24" i="5"/>
  <c r="E30" i="5"/>
  <c r="F14" i="4"/>
  <c r="F20" i="4"/>
  <c r="E30" i="4"/>
  <c r="F30" i="4"/>
  <c r="E37" i="4"/>
  <c r="F37" i="4"/>
  <c r="E51" i="4"/>
  <c r="F51" i="4"/>
  <c r="F55" i="4"/>
  <c r="E63" i="4"/>
  <c r="F63" i="4"/>
  <c r="E72" i="4"/>
  <c r="F72" i="4"/>
  <c r="E87" i="4"/>
  <c r="F87" i="4"/>
  <c r="E90" i="4"/>
  <c r="F90" i="4"/>
  <c r="E102" i="4"/>
  <c r="E98" i="4" s="1"/>
  <c r="E107" i="4"/>
  <c r="F107" i="4"/>
  <c r="F106" i="4" s="1"/>
  <c r="E111" i="4"/>
  <c r="C5" i="3"/>
  <c r="C6" i="3"/>
  <c r="C11" i="3"/>
  <c r="H14" i="10" l="1"/>
  <c r="G14" i="10"/>
  <c r="F59" i="4"/>
  <c r="F78" i="4" s="1"/>
  <c r="I93" i="6"/>
  <c r="I37" i="6"/>
  <c r="I33" i="6"/>
  <c r="I29" i="6"/>
  <c r="I21" i="6"/>
  <c r="I17" i="6"/>
  <c r="K10" i="7"/>
  <c r="I91" i="6"/>
  <c r="I88" i="6"/>
  <c r="I86" i="6"/>
  <c r="I85" i="6"/>
  <c r="I84" i="6"/>
  <c r="I80" i="6"/>
  <c r="I77" i="6"/>
  <c r="I72" i="6"/>
  <c r="I70" i="6"/>
  <c r="I68" i="6"/>
  <c r="I66" i="6"/>
  <c r="I59" i="6"/>
  <c r="I57" i="6"/>
  <c r="I55" i="6"/>
  <c r="I50" i="6"/>
  <c r="I48" i="6"/>
  <c r="E20" i="5"/>
  <c r="E106" i="4"/>
  <c r="E118" i="4" s="1"/>
  <c r="F118" i="4"/>
  <c r="F44" i="4"/>
  <c r="E5" i="5"/>
  <c r="E35" i="5" s="1"/>
  <c r="I94" i="6"/>
  <c r="I92" i="6"/>
  <c r="H90" i="6"/>
  <c r="E90" i="6"/>
  <c r="I87" i="6"/>
  <c r="E83" i="6"/>
  <c r="E28" i="4" s="1"/>
  <c r="H83" i="6"/>
  <c r="I81" i="6"/>
  <c r="I79" i="6"/>
  <c r="I78" i="6"/>
  <c r="E75" i="6"/>
  <c r="H75" i="6"/>
  <c r="I76" i="6"/>
  <c r="I73" i="6"/>
  <c r="I71" i="6"/>
  <c r="I69" i="6"/>
  <c r="I67" i="6"/>
  <c r="H64" i="6"/>
  <c r="I65" i="6"/>
  <c r="I62" i="6"/>
  <c r="I61" i="6"/>
  <c r="I60" i="6"/>
  <c r="I58" i="6"/>
  <c r="I56" i="6"/>
  <c r="E53" i="6"/>
  <c r="E25" i="4" s="1"/>
  <c r="H53" i="6"/>
  <c r="I54" i="6"/>
  <c r="I51" i="6"/>
  <c r="I49" i="6"/>
  <c r="I47" i="6"/>
  <c r="H42" i="6"/>
  <c r="I45" i="6"/>
  <c r="E42" i="6"/>
  <c r="E24" i="4" s="1"/>
  <c r="I43" i="6"/>
  <c r="I40" i="6"/>
  <c r="E35" i="6"/>
  <c r="E23" i="4" s="1"/>
  <c r="H35" i="6"/>
  <c r="I36" i="6"/>
  <c r="B8" i="6"/>
  <c r="E22" i="4"/>
  <c r="I24" i="6"/>
  <c r="B5" i="6"/>
  <c r="I25" i="6"/>
  <c r="I22" i="6"/>
  <c r="B4" i="6"/>
  <c r="O21" i="7"/>
  <c r="O20" i="7"/>
  <c r="N10" i="7"/>
  <c r="O19" i="7"/>
  <c r="J14" i="7"/>
  <c r="O18" i="7"/>
  <c r="M10" i="7"/>
  <c r="O10" i="7" s="1"/>
  <c r="O13" i="7"/>
  <c r="O12" i="7"/>
  <c r="K14" i="7"/>
  <c r="N14" i="7"/>
  <c r="E16" i="4" s="1"/>
  <c r="E14" i="4" s="1"/>
  <c r="O11" i="7"/>
  <c r="AC10" i="8"/>
  <c r="P10" i="8"/>
  <c r="J10" i="9"/>
  <c r="B14" i="10"/>
  <c r="I13" i="10"/>
  <c r="D14" i="10"/>
  <c r="C14" i="10"/>
  <c r="I12" i="10"/>
  <c r="I11" i="10"/>
  <c r="P10" i="11"/>
  <c r="J10" i="12"/>
  <c r="I14" i="7"/>
  <c r="E56" i="4" s="1"/>
  <c r="B9" i="6"/>
  <c r="E64" i="6"/>
  <c r="E14" i="6"/>
  <c r="E27" i="4" l="1"/>
  <c r="I83" i="6"/>
  <c r="F80" i="4"/>
  <c r="I90" i="6"/>
  <c r="E29" i="4"/>
  <c r="I75" i="6"/>
  <c r="B7" i="6"/>
  <c r="I53" i="6"/>
  <c r="I42" i="6"/>
  <c r="I35" i="6"/>
  <c r="B3" i="6"/>
  <c r="M14" i="7"/>
  <c r="O14" i="7"/>
  <c r="I14" i="10"/>
  <c r="E55" i="4"/>
  <c r="E59" i="4" s="1"/>
  <c r="E78" i="4" s="1"/>
  <c r="C19" i="3" s="1"/>
  <c r="C17" i="3"/>
  <c r="I14" i="6"/>
  <c r="E21" i="4"/>
  <c r="E26" i="4"/>
  <c r="I64" i="6"/>
  <c r="E20" i="4" l="1"/>
  <c r="E44" i="4" s="1"/>
  <c r="E80" i="4" s="1"/>
</calcChain>
</file>

<file path=xl/sharedStrings.xml><?xml version="1.0" encoding="utf-8"?>
<sst xmlns="http://schemas.openxmlformats.org/spreadsheetml/2006/main" count="554" uniqueCount="277">
  <si>
    <t>Total</t>
  </si>
  <si>
    <t>Risk</t>
  </si>
  <si>
    <t>Maturities</t>
  </si>
  <si>
    <t>Other expenses</t>
  </si>
  <si>
    <t>Other acquisition costs</t>
  </si>
  <si>
    <t>General marketing and administration expenses</t>
  </si>
  <si>
    <t>Commission paid / received</t>
  </si>
  <si>
    <t>Reinsurance commission paid / received</t>
  </si>
  <si>
    <t>Change in policyholder liabilities</t>
  </si>
  <si>
    <t>Net claims and policyholder benefits</t>
  </si>
  <si>
    <t>Total Investments</t>
  </si>
  <si>
    <t>Property</t>
  </si>
  <si>
    <t>Gross claims and policyholder benefits</t>
  </si>
  <si>
    <t>Mortgages and Loans</t>
  </si>
  <si>
    <t>Cash and Deposits</t>
  </si>
  <si>
    <t>Collateralised Securities</t>
  </si>
  <si>
    <t>Structured Notes</t>
  </si>
  <si>
    <t>Other income</t>
  </si>
  <si>
    <t>Investment Funds</t>
  </si>
  <si>
    <t>Investment income</t>
  </si>
  <si>
    <t>Equity</t>
  </si>
  <si>
    <t>Net premiums</t>
  </si>
  <si>
    <t>Corporate Bonds</t>
  </si>
  <si>
    <t>less reinsurance premiums</t>
  </si>
  <si>
    <t>Government Bonds</t>
  </si>
  <si>
    <t>Gross premiums</t>
  </si>
  <si>
    <t>Linked</t>
  </si>
  <si>
    <t>Total Liabilities</t>
  </si>
  <si>
    <t>Total Assets</t>
  </si>
  <si>
    <t>SCR</t>
  </si>
  <si>
    <t>MCR</t>
  </si>
  <si>
    <t>Summary of Capital Requirements</t>
  </si>
  <si>
    <t>Other liabilities</t>
  </si>
  <si>
    <t>Risk Margin</t>
  </si>
  <si>
    <t>BEL</t>
  </si>
  <si>
    <t>Summary of Liabilities</t>
  </si>
  <si>
    <t>Own funds eligible to meet SCR</t>
  </si>
  <si>
    <t>Own funds eligible to meet MCR</t>
  </si>
  <si>
    <t>Basic Own Funds / Excess Assets</t>
  </si>
  <si>
    <t>Summary of Solvency Position</t>
  </si>
  <si>
    <t>Solvency Cover</t>
  </si>
  <si>
    <t>Current Year</t>
  </si>
  <si>
    <t>Section OF1 - Statement of Solvency Position</t>
  </si>
  <si>
    <t>Total basic own funds before adjustments</t>
  </si>
  <si>
    <t>Other items not specified above</t>
  </si>
  <si>
    <t>Subordinated mutual member accounts</t>
  </si>
  <si>
    <t>of which Undated with no contractual opportunity to redeem</t>
  </si>
  <si>
    <t>of which undated with a call option</t>
  </si>
  <si>
    <t>of which Dated</t>
  </si>
  <si>
    <t>Subordinated liabilities</t>
  </si>
  <si>
    <t>Preference shares</t>
  </si>
  <si>
    <t>Other paid in capital instruments</t>
  </si>
  <si>
    <t>Surrender value gap (SVG excl. risk margin)</t>
  </si>
  <si>
    <t>Others</t>
  </si>
  <si>
    <t>Adjustments to other liabilities</t>
  </si>
  <si>
    <t>less surrender value gap (SVG excl. risk margin)</t>
  </si>
  <si>
    <t>of which equalisation provisions</t>
  </si>
  <si>
    <t>Adjustments to technical provisions</t>
  </si>
  <si>
    <t>Adjustments to assets</t>
  </si>
  <si>
    <t>Reconciliation reserve</t>
  </si>
  <si>
    <t>Other reserves from accounting balance sheet</t>
  </si>
  <si>
    <t>Retained earnings including profits for the Quarter net of foreseeable dividends</t>
  </si>
  <si>
    <t>Other capital movements</t>
  </si>
  <si>
    <t>Share premium account</t>
  </si>
  <si>
    <t>Callable</t>
  </si>
  <si>
    <t>Called up</t>
  </si>
  <si>
    <t>Paid up</t>
  </si>
  <si>
    <t>The initial fund (less item of the same type held)</t>
  </si>
  <si>
    <t>Ordinary share capital (net of own shares)</t>
  </si>
  <si>
    <t>IFRS Basis</t>
  </si>
  <si>
    <t>SAM Basis</t>
  </si>
  <si>
    <t>Reference Sheet</t>
  </si>
  <si>
    <t>Basic Own Fund Items</t>
  </si>
  <si>
    <t>3) Basic Own Funds</t>
  </si>
  <si>
    <t>Assets less Liabilities</t>
  </si>
  <si>
    <t>CGT</t>
  </si>
  <si>
    <t>of which realisable after year 1</t>
  </si>
  <si>
    <t>of which realisable in year 1</t>
  </si>
  <si>
    <t>Deferred tax liabilities</t>
  </si>
  <si>
    <t>Provision for current taxation</t>
  </si>
  <si>
    <t>Contingent liabilities</t>
  </si>
  <si>
    <t xml:space="preserve">Payables (trade, not insurance) </t>
  </si>
  <si>
    <t>Amounts due to holding company and subsidiaries</t>
  </si>
  <si>
    <t>Bank overdraft</t>
  </si>
  <si>
    <t>Debentures/Mortgages/Linked units/Loan stocks</t>
  </si>
  <si>
    <t>(Re)insurance accounts payable</t>
  </si>
  <si>
    <t>Reinsurance deposits</t>
  </si>
  <si>
    <t>Subtotal technical liabilities</t>
  </si>
  <si>
    <t>TP1</t>
  </si>
  <si>
    <t>Risk margin</t>
  </si>
  <si>
    <r>
      <t xml:space="preserve">Best Estimate </t>
    </r>
    <r>
      <rPr>
        <b/>
        <i/>
        <sz val="10"/>
        <color theme="3" tint="-0.249977111117893"/>
        <rFont val="Arial"/>
        <family val="2"/>
      </rPr>
      <t>and</t>
    </r>
  </si>
  <si>
    <r>
      <t xml:space="preserve">TP calculated as a whole </t>
    </r>
    <r>
      <rPr>
        <b/>
        <i/>
        <sz val="10"/>
        <color theme="3" tint="-0.249977111117893"/>
        <rFont val="Arial"/>
        <family val="2"/>
      </rPr>
      <t>or</t>
    </r>
  </si>
  <si>
    <t>Gross Technical provisions – life</t>
  </si>
  <si>
    <t>TP1S</t>
  </si>
  <si>
    <t>Gross Technical provisions – non-life</t>
  </si>
  <si>
    <t>Balance Sheet - Liabilities</t>
  </si>
  <si>
    <t>2) Liabilities</t>
  </si>
  <si>
    <t>Other assets</t>
  </si>
  <si>
    <t>A8</t>
  </si>
  <si>
    <t>Current assets</t>
  </si>
  <si>
    <t>Deferred tax assets</t>
  </si>
  <si>
    <t>A2</t>
  </si>
  <si>
    <t>Credit Derivatives</t>
  </si>
  <si>
    <t>Forwards</t>
  </si>
  <si>
    <t>Swaps</t>
  </si>
  <si>
    <t>Put Options</t>
  </si>
  <si>
    <t>Call Options</t>
  </si>
  <si>
    <t>Futures</t>
  </si>
  <si>
    <t>Total Derivatives</t>
  </si>
  <si>
    <t>A1</t>
  </si>
  <si>
    <t>A4</t>
  </si>
  <si>
    <t>Total in Asset Holding Intermediaries</t>
  </si>
  <si>
    <t>A3</t>
  </si>
  <si>
    <t>Total Participations</t>
  </si>
  <si>
    <t>Other reinsurance recoverables</t>
  </si>
  <si>
    <t>Reinsurance share of TP - life</t>
  </si>
  <si>
    <t>Reinsurance share of TP - non-life</t>
  </si>
  <si>
    <t>Total Reinsurance recoverables</t>
  </si>
  <si>
    <t>Deferred Acquisition Costs</t>
  </si>
  <si>
    <t>Owner occupied property</t>
  </si>
  <si>
    <t>Equipment</t>
  </si>
  <si>
    <t>Intangible assets</t>
  </si>
  <si>
    <t>Goodwill</t>
  </si>
  <si>
    <t>Balance Sheet - Assets</t>
  </si>
  <si>
    <t>1) Assets</t>
  </si>
  <si>
    <t>Section OF2 - Statement of Assets, Liabilities and Basic Own Funds</t>
  </si>
  <si>
    <t>Dividend paid/declared</t>
  </si>
  <si>
    <t>Excess of income over outgo before taxation and dividends</t>
  </si>
  <si>
    <t>less recoveries from reinsurers</t>
  </si>
  <si>
    <t>Outgo</t>
  </si>
  <si>
    <t>Fair value adjustment of investments (including participations)</t>
  </si>
  <si>
    <t>Unrealised gains / (losses)</t>
  </si>
  <si>
    <t>Realised gains / (losses) on disposals</t>
  </si>
  <si>
    <t>Interest, dividends and rentals</t>
  </si>
  <si>
    <t>Income</t>
  </si>
  <si>
    <t>Description</t>
  </si>
  <si>
    <t>Section OF4 - SAM Excess of Income over Outgo (Life)</t>
  </si>
  <si>
    <t>Other</t>
  </si>
  <si>
    <t>Property (Under Construction)</t>
  </si>
  <si>
    <t>Property (Residential)</t>
  </si>
  <si>
    <t>Property (Office and Commercial)</t>
  </si>
  <si>
    <t>Other Collateralised Loans Made</t>
  </si>
  <si>
    <t>Mortgages</t>
  </si>
  <si>
    <t>Loans Made Collateralised with Securities</t>
  </si>
  <si>
    <t>Uncollateralised Loans Made</t>
  </si>
  <si>
    <t>Cash Deposits to Cedents</t>
  </si>
  <si>
    <t>Other Deposits (Term Longer than 1 year)</t>
  </si>
  <si>
    <t>Other Deposits Short Term (Less than 1 year)</t>
  </si>
  <si>
    <t>Transferable Deposits</t>
  </si>
  <si>
    <t>Cash</t>
  </si>
  <si>
    <t>Mortality Risk</t>
  </si>
  <si>
    <t>Catastrophe and Weather Risk</t>
  </si>
  <si>
    <t>Commodity Risk</t>
  </si>
  <si>
    <t>Real Estate Risk</t>
  </si>
  <si>
    <t>Credit Risk</t>
  </si>
  <si>
    <t>Currency Risk</t>
  </si>
  <si>
    <t>Interest Rate Risk</t>
  </si>
  <si>
    <t>Equity Risk</t>
  </si>
  <si>
    <t>Infrastructure Funds</t>
  </si>
  <si>
    <t>Private Equity Funds</t>
  </si>
  <si>
    <t>Alternative Funds</t>
  </si>
  <si>
    <t>Real Estate Funds</t>
  </si>
  <si>
    <t>Asset Allocation Funds</t>
  </si>
  <si>
    <t>Money Market Funds</t>
  </si>
  <si>
    <t>Debt Funds</t>
  </si>
  <si>
    <t>Equity Funds</t>
  </si>
  <si>
    <t>Convertible and Other Preference Shares</t>
  </si>
  <si>
    <t>Equity Rights</t>
  </si>
  <si>
    <t>Equity of Real Estate Related Corporation</t>
  </si>
  <si>
    <t>Common Equity</t>
  </si>
  <si>
    <t>Preference Shares</t>
  </si>
  <si>
    <t>Parastatal Bonds</t>
  </si>
  <si>
    <t>Covered Bonds</t>
  </si>
  <si>
    <t>Hybrid Bonds</t>
  </si>
  <si>
    <t>Money Market Instruments</t>
  </si>
  <si>
    <t>Commercial Paper</t>
  </si>
  <si>
    <t>Convertible Bonds</t>
  </si>
  <si>
    <t>Conventional Bonds</t>
  </si>
  <si>
    <t>Other Bonds</t>
  </si>
  <si>
    <t>Treasury Bonds</t>
  </si>
  <si>
    <t>Municipal Government Bonds</t>
  </si>
  <si>
    <t>Regional Government Bonds</t>
  </si>
  <si>
    <t>Supra National Bonds</t>
  </si>
  <si>
    <t>Central Government Bonds</t>
  </si>
  <si>
    <t>Non-Linked and Other</t>
  </si>
  <si>
    <t>SAM Basis (Asset Holding Intermediaries)</t>
  </si>
  <si>
    <t>SAM Basis (To Financial Soundness Position)</t>
  </si>
  <si>
    <t>Investment Class</t>
  </si>
  <si>
    <t>Total Investments (Asset Holding Intermediaries)</t>
  </si>
  <si>
    <t>Total Investments (To Financial Soundness Position)</t>
  </si>
  <si>
    <t>Section A1 - Investments</t>
  </si>
  <si>
    <t>Combined Policies</t>
  </si>
  <si>
    <t>Investments</t>
  </si>
  <si>
    <t>Life Annuities</t>
  </si>
  <si>
    <t>Direct business</t>
  </si>
  <si>
    <t>Inwards reinsurance (facultative)</t>
  </si>
  <si>
    <t>Inwards reinsurance (treaty non-proportional)</t>
  </si>
  <si>
    <t>Inwards reinsurance (treaty proportional)</t>
  </si>
  <si>
    <t>Summary</t>
  </si>
  <si>
    <t>Net</t>
  </si>
  <si>
    <t>Reinsurance</t>
  </si>
  <si>
    <t>Gross</t>
  </si>
  <si>
    <t>Method used</t>
  </si>
  <si>
    <t>Amount</t>
  </si>
  <si>
    <t>Premiums</t>
  </si>
  <si>
    <t>Total Provisions</t>
  </si>
  <si>
    <t>TP as a Whole</t>
  </si>
  <si>
    <t>Best Estimate for Recoverables</t>
  </si>
  <si>
    <t>Gross Best Estimate Liabilities</t>
  </si>
  <si>
    <t>Section TP1: Life Technical Provisions Summary</t>
  </si>
  <si>
    <t>Combined Policies - Fund Member Policies</t>
  </si>
  <si>
    <t>Combined Policies - Universal Life</t>
  </si>
  <si>
    <t>Investments - Income Drawdown Investment</t>
  </si>
  <si>
    <t>Investments - Fund Investment</t>
  </si>
  <si>
    <t>Investments - Fund Member Policies</t>
  </si>
  <si>
    <t>Investments - Individual Investment</t>
  </si>
  <si>
    <t>Risk - Funeral Group</t>
  </si>
  <si>
    <t>Risk - Funeral Grouped Individual</t>
  </si>
  <si>
    <t>Risk - Funeral Individual</t>
  </si>
  <si>
    <t>Risk - Credit Life Group</t>
  </si>
  <si>
    <t>Risk - Credit Life Grouped Individual</t>
  </si>
  <si>
    <t>Risk - Credit Life Individual</t>
  </si>
  <si>
    <t>Risk - Group</t>
  </si>
  <si>
    <t>Risk - Grouped Individual</t>
  </si>
  <si>
    <t>Risk - Individual</t>
  </si>
  <si>
    <t>Number of Policies at End of Year</t>
  </si>
  <si>
    <t>Restatement</t>
  </si>
  <si>
    <t>Policies Expired</t>
  </si>
  <si>
    <t>Transfers i.t.o the Act</t>
  </si>
  <si>
    <t>Lapses</t>
  </si>
  <si>
    <t>Surrenders</t>
  </si>
  <si>
    <t>Health Terminations</t>
  </si>
  <si>
    <t>Disability Terminations</t>
  </si>
  <si>
    <t>Death Claims</t>
  </si>
  <si>
    <t>New Policies during Year</t>
  </si>
  <si>
    <t>Number of Policies at Start of Year</t>
  </si>
  <si>
    <t>Paid-Up</t>
  </si>
  <si>
    <t>Premium increases / decreases</t>
  </si>
  <si>
    <t>Non-Recurring Business</t>
  </si>
  <si>
    <t>Recurring Business</t>
  </si>
  <si>
    <t>Section M1.1 - Number of Policies - Individual Business</t>
  </si>
  <si>
    <t>Number of Schemes at End of Year</t>
  </si>
  <si>
    <t>Section 14 Transfers</t>
  </si>
  <si>
    <t>Transfers i.t.o. the Act</t>
  </si>
  <si>
    <t>Terminations</t>
  </si>
  <si>
    <t>New Schemes</t>
  </si>
  <si>
    <t>Number of Schemes at Start of Year</t>
  </si>
  <si>
    <t>Number of Schemes</t>
  </si>
  <si>
    <t>Section M1.2 - Number of Policies - Group Business</t>
  </si>
  <si>
    <t>Investment - With discretionary participation features</t>
  </si>
  <si>
    <t>Investment - Linked</t>
  </si>
  <si>
    <t>Investment - Market related</t>
  </si>
  <si>
    <t>Investment - Guaranteed (fully or partial)</t>
  </si>
  <si>
    <t>Longevity</t>
  </si>
  <si>
    <t>Disability - recurring payment</t>
  </si>
  <si>
    <t>Health - recurring payment</t>
  </si>
  <si>
    <t>Combined life and death, health and disability - lump sum</t>
  </si>
  <si>
    <t>Disability - lump sum</t>
  </si>
  <si>
    <t>Health - lump sum</t>
  </si>
  <si>
    <t>Life and death - lump sum</t>
  </si>
  <si>
    <t>In Force at End of Year</t>
  </si>
  <si>
    <t>Portfolio Transfers Out</t>
  </si>
  <si>
    <t>Cancelled - New Contracts</t>
  </si>
  <si>
    <t>Cancelled - Existing Contracts</t>
  </si>
  <si>
    <t>Portfolio Transfers In</t>
  </si>
  <si>
    <t>New</t>
  </si>
  <si>
    <t>In Force at Start of Year</t>
  </si>
  <si>
    <t>Section M1.3: Number of Contracts - Inwards Reinsurance</t>
  </si>
  <si>
    <t>Premiums in Force at End of Year</t>
  </si>
  <si>
    <t>New Policies during Quarter</t>
  </si>
  <si>
    <t>Premiums in Force at Start of Year</t>
  </si>
  <si>
    <t>Recurring Business (Gross Premiums)</t>
  </si>
  <si>
    <t>Section M2.1 - Premiums - Individual Business</t>
  </si>
  <si>
    <t>All Group Business</t>
  </si>
  <si>
    <t>Section M2.2 - Premiums - Group Business</t>
  </si>
  <si>
    <t>Section M2.3: Premiums Received - Inwards Reinsurance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</si>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</sst>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5" formatCode="_(* #,##0.00_);_(* \(#,##0.00\);_(* &quot;-&quot;??_);_(@_)"/>
    <numFmt numFmtId="166" formatCode="_ * #,##0_ ;_ * \-#,##0_ ;_ * &quot;-&quot;??_ ;_ @_ "/>
    <numFmt numFmtId="167" formatCode="0.0"/>
    <numFmt numFmtId="168" formatCode="_ * #,##0.0_ ;_ * \-#,##0.0_ ;_ * &quot;-&quot;??_ ;_ @_ "/>
    <numFmt numFmtId="169" formatCode="dd\-mmm\-yyyy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0" tint="-0.14999847407452621"/>
      <name val="Arial"/>
      <family val="2"/>
    </font>
    <font>
      <sz val="10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sz val="11"/>
      <color theme="0" tint="-0.14999847407452621"/>
      <name val="Arial"/>
      <family val="2"/>
    </font>
    <font>
      <b/>
      <sz val="12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3" tint="-0.249977111117893"/>
      <name val="Arial"/>
      <family val="2"/>
    </font>
    <font>
      <sz val="11"/>
      <color theme="1"/>
      <name val="Arial"/>
      <family val="2"/>
    </font>
    <font>
      <b/>
      <sz val="16"/>
      <color theme="3" tint="-0.499984740745262"/>
      <name val="Arial"/>
      <family val="2"/>
    </font>
    <font>
      <b/>
      <sz val="11"/>
      <color theme="1"/>
      <name val="Arial"/>
      <family val="2"/>
    </font>
    <font>
      <i/>
      <sz val="11"/>
      <color theme="3" tint="-0.249977111117893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3" tint="-0.249977111117893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3" tint="-0.499984740745262"/>
      <name val="Arial"/>
      <family val="2"/>
    </font>
    <font>
      <i/>
      <sz val="10"/>
      <color theme="3" tint="-0.499984740745262"/>
      <name val="Arial"/>
      <family val="2"/>
    </font>
    <font>
      <sz val="10"/>
      <name val="Calibri"/>
      <family val="2"/>
      <scheme val="minor"/>
    </font>
    <font>
      <i/>
      <sz val="9"/>
      <color theme="3" tint="-0.499984740745262"/>
      <name val="Arial"/>
      <family val="2"/>
    </font>
    <font>
      <b/>
      <sz val="11"/>
      <color theme="3" tint="-0.499984740745262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b/>
      <i/>
      <sz val="10"/>
      <color theme="3" tint="-0.249977111117893"/>
      <name val="Arial"/>
      <family val="2"/>
    </font>
    <font>
      <sz val="11"/>
      <color theme="3" tint="-0.249977111117893"/>
      <name val="Arial"/>
      <family val="2"/>
    </font>
    <font>
      <i/>
      <sz val="12"/>
      <color theme="3" tint="-0.249977111117893"/>
      <name val="Arial"/>
      <family val="2"/>
    </font>
    <font>
      <b/>
      <sz val="14"/>
      <color theme="3" tint="-0.249977111117893"/>
      <name val="Arial"/>
      <family val="2"/>
    </font>
    <font>
      <sz val="10"/>
      <color theme="4" tint="-0.499984740745262"/>
      <name val="Arial"/>
      <family val="2"/>
    </font>
    <font>
      <b/>
      <sz val="10"/>
      <color theme="1"/>
      <name val="Arial"/>
      <family val="2"/>
    </font>
    <font>
      <b/>
      <sz val="11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b/>
      <sz val="10"/>
      <color theme="3" tint="-0.249977111117893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sz val="9"/>
      <color theme="0"/>
      <name val="Arial"/>
      <family val="2"/>
    </font>
    <font>
      <sz val="11"/>
      <color theme="3" tint="-0.249977111117893"/>
      <name val="Calibri"/>
      <family val="2"/>
      <scheme val="minor"/>
    </font>
    <font>
      <b/>
      <sz val="16"/>
      <color theme="4" tint="-0.499984740745262"/>
      <name val="Arial"/>
      <family val="2"/>
    </font>
    <font>
      <b/>
      <sz val="10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B996"/>
        <bgColor indexed="64"/>
      </patternFill>
    </fill>
    <fill>
      <patternFill patternType="solid">
        <fgColor rgb="FFC3874B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/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499984740745262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499984740745262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499984740745262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thin">
        <color theme="3" tint="-0.24994659260841701"/>
      </top>
      <bottom/>
      <diagonal/>
    </border>
    <border>
      <left style="medium">
        <color theme="3" tint="-0.24994659260841701"/>
      </left>
      <right/>
      <top style="thin">
        <color theme="3" tint="-0.24994659260841701"/>
      </top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 style="thin">
        <color theme="3" tint="-0.499984740745262"/>
      </left>
      <right style="medium">
        <color theme="3" tint="-0.24994659260841701"/>
      </right>
      <top style="thin">
        <color theme="3" tint="-0.499984740745262"/>
      </top>
      <bottom style="medium">
        <color theme="3" tint="-0.24994659260841701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499984740745262"/>
      </left>
      <right style="medium">
        <color theme="3" tint="-0.24994659260841701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24994659260841701"/>
      </left>
      <right style="medium">
        <color theme="3" tint="-0.24994659260841701"/>
      </right>
      <top/>
      <bottom/>
      <diagonal/>
    </border>
    <border>
      <left style="thin">
        <color theme="3" tint="-0.499984740745262"/>
      </left>
      <right style="medium">
        <color theme="3" tint="-0.24994659260841701"/>
      </right>
      <top style="medium">
        <color theme="3" tint="-0.24994659260841701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medium">
        <color theme="3" tint="-0.24994659260841701"/>
      </top>
      <bottom style="thin">
        <color theme="3" tint="-0.499984740745262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indexed="64"/>
      </right>
      <top style="medium">
        <color theme="3" tint="-0.24994659260841701"/>
      </top>
      <bottom style="medium">
        <color theme="3" tint="-0.2499465926084170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17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166" fontId="5" fillId="3" borderId="2" xfId="1" applyNumberFormat="1" applyFont="1" applyFill="1" applyBorder="1" applyAlignment="1">
      <alignment vertical="center" shrinkToFit="1"/>
    </xf>
    <xf numFmtId="167" fontId="6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indent="2"/>
    </xf>
    <xf numFmtId="166" fontId="8" fillId="2" borderId="0" xfId="1" applyNumberFormat="1" applyFont="1" applyFill="1" applyAlignment="1">
      <alignment vertical="center"/>
    </xf>
    <xf numFmtId="167" fontId="9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6" fontId="12" fillId="3" borderId="2" xfId="1" applyNumberFormat="1" applyFont="1" applyFill="1" applyBorder="1" applyAlignment="1">
      <alignment vertical="center"/>
    </xf>
    <xf numFmtId="166" fontId="13" fillId="2" borderId="0" xfId="1" applyNumberFormat="1" applyFont="1" applyFill="1"/>
    <xf numFmtId="0" fontId="0" fillId="2" borderId="0" xfId="0" applyFill="1"/>
    <xf numFmtId="166" fontId="14" fillId="4" borderId="2" xfId="1" applyNumberFormat="1" applyFont="1" applyFill="1" applyBorder="1" applyAlignment="1">
      <alignment vertical="center"/>
    </xf>
    <xf numFmtId="165" fontId="14" fillId="4" borderId="2" xfId="1" applyFont="1" applyFill="1" applyBorder="1" applyAlignment="1">
      <alignment vertical="center"/>
    </xf>
    <xf numFmtId="168" fontId="11" fillId="2" borderId="0" xfId="1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169" fontId="18" fillId="2" borderId="0" xfId="0" applyNumberFormat="1" applyFont="1" applyFill="1" applyAlignment="1">
      <alignment horizontal="center" vertical="center"/>
    </xf>
    <xf numFmtId="0" fontId="19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6" fontId="20" fillId="4" borderId="4" xfId="1" applyNumberFormat="1" applyFont="1" applyFill="1" applyBorder="1" applyAlignment="1">
      <alignment vertical="center" shrinkToFit="1"/>
    </xf>
    <xf numFmtId="166" fontId="20" fillId="4" borderId="5" xfId="1" applyNumberFormat="1" applyFont="1" applyFill="1" applyBorder="1" applyAlignment="1">
      <alignment vertical="center" shrinkToFit="1"/>
    </xf>
    <xf numFmtId="0" fontId="21" fillId="2" borderId="0" xfId="0" applyFont="1" applyFill="1" applyAlignment="1">
      <alignment vertical="center"/>
    </xf>
    <xf numFmtId="0" fontId="21" fillId="2" borderId="3" xfId="0" applyFont="1" applyFill="1" applyBorder="1" applyAlignment="1">
      <alignment vertical="center"/>
    </xf>
    <xf numFmtId="0" fontId="22" fillId="0" borderId="3" xfId="0" applyFont="1" applyBorder="1" applyAlignment="1">
      <alignment horizontal="left" vertical="center" indent="2"/>
    </xf>
    <xf numFmtId="166" fontId="23" fillId="2" borderId="0" xfId="1" applyNumberFormat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166" fontId="24" fillId="5" borderId="2" xfId="1" applyNumberFormat="1" applyFont="1" applyFill="1" applyBorder="1" applyAlignment="1" applyProtection="1">
      <alignment vertical="center" shrinkToFit="1"/>
      <protection locked="0"/>
    </xf>
    <xf numFmtId="0" fontId="25" fillId="2" borderId="0" xfId="0" applyFont="1" applyFill="1" applyAlignment="1">
      <alignment vertical="center"/>
    </xf>
    <xf numFmtId="0" fontId="2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indent="2"/>
    </xf>
    <xf numFmtId="0" fontId="27" fillId="0" borderId="2" xfId="0" applyFont="1" applyBorder="1" applyAlignment="1">
      <alignment horizontal="left" vertical="center" indent="4"/>
    </xf>
    <xf numFmtId="166" fontId="28" fillId="2" borderId="0" xfId="1" applyNumberFormat="1" applyFont="1" applyFill="1" applyAlignment="1">
      <alignment vertical="center"/>
    </xf>
    <xf numFmtId="0" fontId="29" fillId="2" borderId="2" xfId="0" applyFont="1" applyFill="1" applyBorder="1" applyAlignment="1">
      <alignment horizontal="left" vertical="center"/>
    </xf>
    <xf numFmtId="0" fontId="27" fillId="0" borderId="2" xfId="0" applyFont="1" applyBorder="1" applyAlignment="1">
      <alignment horizontal="left" vertical="center" indent="6"/>
    </xf>
    <xf numFmtId="166" fontId="24" fillId="4" borderId="2" xfId="1" applyNumberFormat="1" applyFont="1" applyFill="1" applyBorder="1" applyAlignment="1">
      <alignment vertical="center" shrinkToFit="1"/>
    </xf>
    <xf numFmtId="0" fontId="26" fillId="2" borderId="2" xfId="0" applyFont="1" applyFill="1" applyBorder="1" applyAlignment="1">
      <alignment horizontal="left" vertical="center"/>
    </xf>
    <xf numFmtId="0" fontId="29" fillId="0" borderId="2" xfId="0" applyFont="1" applyBorder="1" applyAlignment="1">
      <alignment horizontal="left" vertical="center"/>
    </xf>
    <xf numFmtId="166" fontId="24" fillId="5" borderId="6" xfId="1" applyNumberFormat="1" applyFont="1" applyFill="1" applyBorder="1" applyAlignment="1" applyProtection="1">
      <alignment vertical="center" shrinkToFit="1"/>
      <protection locked="0"/>
    </xf>
    <xf numFmtId="166" fontId="25" fillId="5" borderId="2" xfId="1" applyNumberFormat="1" applyFont="1" applyFill="1" applyBorder="1" applyAlignment="1" applyProtection="1">
      <alignment vertical="center" shrinkToFit="1"/>
      <protection locked="0"/>
    </xf>
    <xf numFmtId="166" fontId="24" fillId="4" borderId="7" xfId="1" applyNumberFormat="1" applyFont="1" applyFill="1" applyBorder="1" applyAlignment="1">
      <alignment vertical="center" shrinkToFit="1"/>
    </xf>
    <xf numFmtId="166" fontId="0" fillId="2" borderId="0" xfId="1" applyNumberFormat="1" applyFont="1" applyFill="1"/>
    <xf numFmtId="166" fontId="15" fillId="2" borderId="0" xfId="1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166" fontId="15" fillId="2" borderId="8" xfId="1" applyNumberFormat="1" applyFont="1" applyFill="1" applyBorder="1" applyAlignment="1">
      <alignment horizontal="center" vertical="center" wrapText="1"/>
    </xf>
    <xf numFmtId="166" fontId="15" fillId="2" borderId="9" xfId="1" applyNumberFormat="1" applyFont="1" applyFill="1" applyBorder="1" applyAlignment="1">
      <alignment horizontal="center" vertical="center" wrapText="1"/>
    </xf>
    <xf numFmtId="166" fontId="16" fillId="2" borderId="0" xfId="1" applyNumberFormat="1" applyFont="1" applyFill="1" applyAlignment="1">
      <alignment vertical="center"/>
    </xf>
    <xf numFmtId="166" fontId="20" fillId="4" borderId="14" xfId="1" applyNumberFormat="1" applyFont="1" applyFill="1" applyBorder="1" applyAlignment="1">
      <alignment vertical="center" shrinkToFit="1"/>
    </xf>
    <xf numFmtId="166" fontId="1" fillId="2" borderId="0" xfId="1" applyNumberFormat="1" applyFill="1"/>
    <xf numFmtId="166" fontId="16" fillId="2" borderId="0" xfId="1" applyNumberFormat="1" applyFont="1" applyFill="1" applyAlignment="1">
      <alignment vertical="center" shrinkToFit="1"/>
    </xf>
    <xf numFmtId="0" fontId="11" fillId="0" borderId="0" xfId="0" applyFont="1" applyAlignment="1">
      <alignment vertical="center"/>
    </xf>
    <xf numFmtId="166" fontId="18" fillId="4" borderId="2" xfId="1" applyNumberFormat="1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/>
    </xf>
    <xf numFmtId="0" fontId="15" fillId="0" borderId="2" xfId="0" applyFont="1" applyBorder="1" applyAlignment="1">
      <alignment horizontal="left" vertical="center" indent="2"/>
    </xf>
    <xf numFmtId="166" fontId="25" fillId="2" borderId="0" xfId="1" applyNumberFormat="1" applyFont="1" applyFill="1" applyAlignment="1">
      <alignment vertical="center" shrinkToFit="1"/>
    </xf>
    <xf numFmtId="0" fontId="3" fillId="2" borderId="0" xfId="0" applyFont="1" applyFill="1" applyAlignment="1">
      <alignment vertical="center"/>
    </xf>
    <xf numFmtId="0" fontId="31" fillId="2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left" vertical="center" indent="2"/>
    </xf>
    <xf numFmtId="0" fontId="33" fillId="2" borderId="2" xfId="0" applyFont="1" applyFill="1" applyBorder="1" applyAlignment="1">
      <alignment horizontal="left" vertical="center" indent="4"/>
    </xf>
    <xf numFmtId="166" fontId="25" fillId="4" borderId="2" xfId="1" applyNumberFormat="1" applyFont="1" applyFill="1" applyBorder="1" applyAlignment="1">
      <alignment vertical="center" shrinkToFit="1"/>
    </xf>
    <xf numFmtId="166" fontId="4" fillId="2" borderId="0" xfId="1" applyNumberFormat="1" applyFont="1" applyFill="1" applyAlignment="1">
      <alignment vertical="center"/>
    </xf>
    <xf numFmtId="0" fontId="32" fillId="2" borderId="2" xfId="0" applyFont="1" applyFill="1" applyBorder="1" applyAlignment="1">
      <alignment horizontal="left" vertical="center" indent="2"/>
    </xf>
    <xf numFmtId="0" fontId="33" fillId="0" borderId="2" xfId="0" applyFont="1" applyBorder="1" applyAlignment="1">
      <alignment horizontal="left" vertical="center" indent="4"/>
    </xf>
    <xf numFmtId="166" fontId="4" fillId="2" borderId="0" xfId="1" applyNumberFormat="1" applyFont="1" applyFill="1"/>
    <xf numFmtId="166" fontId="15" fillId="2" borderId="15" xfId="1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166" fontId="4" fillId="2" borderId="16" xfId="1" applyNumberFormat="1" applyFont="1" applyFill="1" applyBorder="1" applyAlignment="1">
      <alignment vertical="center"/>
    </xf>
    <xf numFmtId="166" fontId="25" fillId="5" borderId="7" xfId="1" applyNumberFormat="1" applyFont="1" applyFill="1" applyBorder="1" applyAlignment="1" applyProtection="1">
      <alignment vertical="center" shrinkToFit="1"/>
      <protection locked="0"/>
    </xf>
    <xf numFmtId="0" fontId="16" fillId="2" borderId="15" xfId="0" applyFont="1" applyFill="1" applyBorder="1" applyAlignment="1">
      <alignment vertical="center"/>
    </xf>
    <xf numFmtId="0" fontId="15" fillId="2" borderId="15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36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left" vertical="center"/>
    </xf>
    <xf numFmtId="166" fontId="25" fillId="5" borderId="2" xfId="1" applyNumberFormat="1" applyFont="1" applyFill="1" applyBorder="1" applyAlignment="1" applyProtection="1">
      <alignment shrinkToFit="1"/>
      <protection locked="0"/>
    </xf>
    <xf numFmtId="0" fontId="16" fillId="2" borderId="0" xfId="0" applyFont="1" applyFill="1"/>
    <xf numFmtId="0" fontId="35" fillId="0" borderId="2" xfId="0" applyFont="1" applyBorder="1" applyAlignment="1">
      <alignment horizontal="center"/>
    </xf>
    <xf numFmtId="0" fontId="38" fillId="2" borderId="2" xfId="0" applyFont="1" applyFill="1" applyBorder="1" applyAlignment="1">
      <alignment horizontal="left" indent="2"/>
    </xf>
    <xf numFmtId="0" fontId="4" fillId="2" borderId="0" xfId="0" applyFont="1" applyFill="1"/>
    <xf numFmtId="166" fontId="39" fillId="4" borderId="2" xfId="1" applyNumberFormat="1" applyFont="1" applyFill="1" applyBorder="1" applyAlignment="1">
      <alignment vertical="center" shrinkToFit="1"/>
    </xf>
    <xf numFmtId="0" fontId="40" fillId="2" borderId="2" xfId="0" applyFont="1" applyFill="1" applyBorder="1" applyAlignment="1">
      <alignment horizontal="left" vertical="center" indent="2"/>
    </xf>
    <xf numFmtId="0" fontId="25" fillId="2" borderId="0" xfId="0" applyFont="1" applyFill="1"/>
    <xf numFmtId="0" fontId="32" fillId="0" borderId="2" xfId="0" applyFont="1" applyBorder="1" applyAlignment="1">
      <alignment horizontal="center"/>
    </xf>
    <xf numFmtId="49" fontId="25" fillId="5" borderId="2" xfId="0" applyNumberFormat="1" applyFont="1" applyFill="1" applyBorder="1" applyAlignment="1" applyProtection="1">
      <alignment horizontal="left" wrapText="1" indent="4"/>
      <protection locked="0"/>
    </xf>
    <xf numFmtId="166" fontId="25" fillId="4" borderId="2" xfId="1" applyNumberFormat="1" applyFont="1" applyFill="1" applyBorder="1" applyAlignment="1">
      <alignment shrinkToFit="1"/>
    </xf>
    <xf numFmtId="0" fontId="41" fillId="2" borderId="2" xfId="0" applyFont="1" applyFill="1" applyBorder="1" applyAlignment="1">
      <alignment horizontal="left" indent="4"/>
    </xf>
    <xf numFmtId="0" fontId="35" fillId="0" borderId="6" xfId="0" applyFont="1" applyBorder="1" applyAlignment="1">
      <alignment horizontal="center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169" fontId="18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9" fillId="2" borderId="1" xfId="0" applyFont="1" applyFill="1" applyBorder="1"/>
    <xf numFmtId="0" fontId="16" fillId="2" borderId="1" xfId="0" applyFont="1" applyFill="1" applyBorder="1"/>
    <xf numFmtId="0" fontId="0" fillId="2" borderId="0" xfId="0" applyFill="1" applyAlignment="1">
      <alignment vertical="center"/>
    </xf>
    <xf numFmtId="166" fontId="32" fillId="4" borderId="2" xfId="1" applyNumberFormat="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left" vertical="center" indent="2"/>
    </xf>
    <xf numFmtId="166" fontId="42" fillId="4" borderId="2" xfId="1" applyNumberFormat="1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left" vertical="center"/>
    </xf>
    <xf numFmtId="166" fontId="0" fillId="2" borderId="0" xfId="1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2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horizontal="left" vertical="center"/>
    </xf>
    <xf numFmtId="166" fontId="42" fillId="2" borderId="21" xfId="0" applyNumberFormat="1" applyFont="1" applyFill="1" applyBorder="1" applyAlignment="1">
      <alignment horizontal="center" vertical="center"/>
    </xf>
    <xf numFmtId="166" fontId="42" fillId="2" borderId="21" xfId="0" applyNumberFormat="1" applyFont="1" applyFill="1" applyBorder="1" applyAlignment="1">
      <alignment horizontal="center" vertical="center" wrapText="1"/>
    </xf>
    <xf numFmtId="166" fontId="24" fillId="4" borderId="10" xfId="1" applyNumberFormat="1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left" vertical="center"/>
    </xf>
    <xf numFmtId="166" fontId="24" fillId="4" borderId="28" xfId="1" applyNumberFormat="1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left" vertical="center"/>
    </xf>
    <xf numFmtId="166" fontId="43" fillId="4" borderId="30" xfId="1" applyNumberFormat="1" applyFont="1" applyFill="1" applyBorder="1" applyAlignment="1">
      <alignment vertical="center"/>
    </xf>
    <xf numFmtId="0" fontId="15" fillId="0" borderId="31" xfId="0" applyFont="1" applyBorder="1" applyAlignment="1">
      <alignment horizontal="left" vertical="center"/>
    </xf>
    <xf numFmtId="166" fontId="35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169" fontId="4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66" fontId="39" fillId="4" borderId="2" xfId="1" applyNumberFormat="1" applyFont="1" applyFill="1" applyBorder="1" applyAlignment="1">
      <alignment horizontal="right" vertical="center" shrinkToFit="1"/>
    </xf>
    <xf numFmtId="166" fontId="25" fillId="5" borderId="2" xfId="1" applyNumberFormat="1" applyFont="1" applyFill="1" applyBorder="1" applyAlignment="1" applyProtection="1">
      <alignment horizontal="right" vertical="center" shrinkToFit="1"/>
      <protection locked="0"/>
    </xf>
    <xf numFmtId="166" fontId="25" fillId="2" borderId="0" xfId="1" applyNumberFormat="1" applyFont="1" applyFill="1" applyAlignment="1">
      <alignment vertical="center"/>
    </xf>
    <xf numFmtId="166" fontId="45" fillId="6" borderId="2" xfId="1" applyNumberFormat="1" applyFont="1" applyFill="1" applyBorder="1" applyAlignment="1" applyProtection="1">
      <alignment horizontal="center" vertical="center"/>
      <protection locked="0"/>
    </xf>
    <xf numFmtId="166" fontId="24" fillId="5" borderId="2" xfId="1" applyNumberFormat="1" applyFont="1" applyFill="1" applyBorder="1" applyAlignment="1" applyProtection="1">
      <alignment vertical="center"/>
      <protection locked="0"/>
    </xf>
    <xf numFmtId="166" fontId="1" fillId="2" borderId="0" xfId="1" applyNumberFormat="1" applyFill="1" applyAlignment="1">
      <alignment vertical="center"/>
    </xf>
    <xf numFmtId="0" fontId="32" fillId="2" borderId="2" xfId="0" applyFont="1" applyFill="1" applyBorder="1" applyAlignment="1">
      <alignment horizontal="left" vertical="center" wrapText="1"/>
    </xf>
    <xf numFmtId="166" fontId="32" fillId="2" borderId="32" xfId="1" applyNumberFormat="1" applyFont="1" applyFill="1" applyBorder="1" applyAlignment="1">
      <alignment horizontal="center" vertical="center" wrapText="1"/>
    </xf>
    <xf numFmtId="166" fontId="1" fillId="2" borderId="32" xfId="1" applyNumberForma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166" fontId="32" fillId="2" borderId="0" xfId="1" applyNumberFormat="1" applyFont="1" applyFill="1" applyAlignment="1">
      <alignment horizontal="center" vertical="center" wrapText="1"/>
    </xf>
    <xf numFmtId="0" fontId="32" fillId="2" borderId="33" xfId="0" applyFont="1" applyFill="1" applyBorder="1" applyAlignment="1">
      <alignment horizontal="center" vertical="center" wrapText="1"/>
    </xf>
    <xf numFmtId="0" fontId="1" fillId="2" borderId="0" xfId="0" applyFont="1" applyFill="1"/>
    <xf numFmtId="0" fontId="42" fillId="2" borderId="2" xfId="0" applyFont="1" applyFill="1" applyBorder="1" applyAlignment="1">
      <alignment horizontal="left" vertical="center" wrapText="1"/>
    </xf>
    <xf numFmtId="0" fontId="38" fillId="2" borderId="2" xfId="0" applyFont="1" applyFill="1" applyBorder="1" applyAlignment="1">
      <alignment horizontal="left" vertical="center" wrapText="1"/>
    </xf>
    <xf numFmtId="0" fontId="32" fillId="2" borderId="32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vertical="center"/>
    </xf>
    <xf numFmtId="0" fontId="32" fillId="2" borderId="15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42" fillId="2" borderId="21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42" fillId="2" borderId="34" xfId="0" applyFont="1" applyFill="1" applyBorder="1" applyAlignment="1">
      <alignment horizontal="center" vertical="center" wrapText="1"/>
    </xf>
    <xf numFmtId="0" fontId="42" fillId="2" borderId="35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66" fontId="25" fillId="4" borderId="2" xfId="1" applyNumberFormat="1" applyFont="1" applyFill="1" applyBorder="1"/>
    <xf numFmtId="0" fontId="32" fillId="2" borderId="0" xfId="0" applyFont="1" applyFill="1"/>
    <xf numFmtId="0" fontId="46" fillId="2" borderId="0" xfId="0" applyFont="1" applyFill="1"/>
    <xf numFmtId="166" fontId="35" fillId="2" borderId="43" xfId="0" applyNumberFormat="1" applyFont="1" applyFill="1" applyBorder="1" applyAlignment="1">
      <alignment horizontal="center"/>
    </xf>
    <xf numFmtId="166" fontId="35" fillId="2" borderId="32" xfId="0" applyNumberFormat="1" applyFont="1" applyFill="1" applyBorder="1" applyAlignment="1">
      <alignment horizontal="center"/>
    </xf>
    <xf numFmtId="0" fontId="32" fillId="2" borderId="2" xfId="0" applyFont="1" applyFill="1" applyBorder="1" applyAlignment="1">
      <alignment horizontal="left" vertical="center"/>
    </xf>
    <xf numFmtId="0" fontId="0" fillId="2" borderId="43" xfId="0" applyFill="1" applyBorder="1"/>
    <xf numFmtId="0" fontId="0" fillId="2" borderId="32" xfId="0" applyFill="1" applyBorder="1"/>
    <xf numFmtId="166" fontId="15" fillId="2" borderId="8" xfId="0" applyNumberFormat="1" applyFont="1" applyFill="1" applyBorder="1" applyAlignment="1">
      <alignment horizontal="center" vertical="center" wrapText="1"/>
    </xf>
    <xf numFmtId="166" fontId="15" fillId="2" borderId="21" xfId="0" applyNumberFormat="1" applyFont="1" applyFill="1" applyBorder="1" applyAlignment="1">
      <alignment horizontal="center" vertical="center" wrapText="1"/>
    </xf>
    <xf numFmtId="166" fontId="15" fillId="2" borderId="9" xfId="0" applyNumberFormat="1" applyFont="1" applyFill="1" applyBorder="1" applyAlignment="1">
      <alignment horizontal="center" vertical="center" wrapText="1"/>
    </xf>
    <xf numFmtId="166" fontId="15" fillId="2" borderId="44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5" fillId="2" borderId="0" xfId="0" applyFont="1" applyFill="1"/>
    <xf numFmtId="166" fontId="25" fillId="4" borderId="2" xfId="1" applyNumberFormat="1" applyFont="1" applyFill="1" applyBorder="1" applyAlignment="1">
      <alignment horizontal="center"/>
    </xf>
    <xf numFmtId="166" fontId="32" fillId="2" borderId="0" xfId="1" applyNumberFormat="1" applyFont="1" applyFill="1"/>
    <xf numFmtId="166" fontId="32" fillId="2" borderId="43" xfId="0" applyNumberFormat="1" applyFont="1" applyFill="1" applyBorder="1" applyAlignment="1">
      <alignment horizontal="center"/>
    </xf>
    <xf numFmtId="166" fontId="32" fillId="2" borderId="32" xfId="0" applyNumberFormat="1" applyFont="1" applyFill="1" applyBorder="1" applyAlignment="1">
      <alignment horizontal="center"/>
    </xf>
    <xf numFmtId="0" fontId="16" fillId="7" borderId="0" xfId="0" applyFont="1" applyFill="1"/>
    <xf numFmtId="166" fontId="25" fillId="4" borderId="2" xfId="1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left" vertical="center"/>
    </xf>
    <xf numFmtId="0" fontId="42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top"/>
    </xf>
    <xf numFmtId="166" fontId="39" fillId="4" borderId="2" xfId="1" applyNumberFormat="1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left" vertical="center"/>
    </xf>
    <xf numFmtId="0" fontId="42" fillId="2" borderId="43" xfId="0" applyFont="1" applyFill="1" applyBorder="1" applyAlignment="1">
      <alignment horizontal="center" vertical="center" wrapText="1"/>
    </xf>
    <xf numFmtId="0" fontId="42" fillId="2" borderId="3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32" fillId="2" borderId="46" xfId="0" applyFont="1" applyFill="1" applyBorder="1" applyAlignment="1">
      <alignment horizontal="left" vertical="center"/>
    </xf>
    <xf numFmtId="0" fontId="32" fillId="2" borderId="47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2" fillId="2" borderId="0" xfId="0" applyFont="1" applyFill="1"/>
    <xf numFmtId="15" fontId="18" fillId="2" borderId="0" xfId="0" applyNumberFormat="1" applyFont="1" applyFill="1" applyAlignment="1">
      <alignment horizontal="center"/>
    </xf>
    <xf numFmtId="15" fontId="44" fillId="2" borderId="1" xfId="0" applyNumberFormat="1" applyFont="1" applyFill="1" applyBorder="1"/>
    <xf numFmtId="15" fontId="16" fillId="2" borderId="1" xfId="0" applyNumberFormat="1" applyFont="1" applyFill="1" applyBorder="1" applyAlignment="1">
      <alignment vertical="center"/>
    </xf>
    <xf numFmtId="169" fontId="18" fillId="2" borderId="1" xfId="0" applyNumberFormat="1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166" fontId="15" fillId="2" borderId="12" xfId="1" applyNumberFormat="1" applyFont="1" applyFill="1" applyBorder="1" applyAlignment="1">
      <alignment horizontal="center" vertical="center" wrapText="1"/>
    </xf>
    <xf numFmtId="166" fontId="15" fillId="2" borderId="11" xfId="1" applyNumberFormat="1" applyFont="1" applyFill="1" applyBorder="1" applyAlignment="1">
      <alignment horizontal="center" vertical="center" wrapText="1"/>
    </xf>
    <xf numFmtId="166" fontId="42" fillId="2" borderId="11" xfId="0" applyNumberFormat="1" applyFont="1" applyFill="1" applyBorder="1" applyAlignment="1">
      <alignment horizontal="center" vertical="center"/>
    </xf>
    <xf numFmtId="166" fontId="42" fillId="2" borderId="8" xfId="0" applyNumberFormat="1" applyFont="1" applyFill="1" applyBorder="1" applyAlignment="1">
      <alignment horizontal="center" vertical="center"/>
    </xf>
    <xf numFmtId="0" fontId="42" fillId="2" borderId="26" xfId="0" applyFont="1" applyFill="1" applyBorder="1" applyAlignment="1">
      <alignment horizontal="center" vertical="center" wrapText="1"/>
    </xf>
    <xf numFmtId="0" fontId="42" fillId="2" borderId="23" xfId="0" applyFont="1" applyFill="1" applyBorder="1" applyAlignment="1">
      <alignment horizontal="center" vertical="center" wrapText="1"/>
    </xf>
    <xf numFmtId="166" fontId="42" fillId="2" borderId="25" xfId="0" applyNumberFormat="1" applyFont="1" applyFill="1" applyBorder="1" applyAlignment="1">
      <alignment horizontal="center" vertical="center"/>
    </xf>
    <xf numFmtId="166" fontId="42" fillId="2" borderId="22" xfId="0" applyNumberFormat="1" applyFont="1" applyFill="1" applyBorder="1" applyAlignment="1">
      <alignment horizontal="center" vertical="center"/>
    </xf>
    <xf numFmtId="166" fontId="42" fillId="2" borderId="24" xfId="0" applyNumberFormat="1" applyFont="1" applyFill="1" applyBorder="1" applyAlignment="1">
      <alignment horizontal="center" vertical="center"/>
    </xf>
    <xf numFmtId="0" fontId="42" fillId="2" borderId="13" xfId="0" applyFont="1" applyFill="1" applyBorder="1" applyAlignment="1">
      <alignment horizontal="center" vertical="center" wrapText="1"/>
    </xf>
    <xf numFmtId="0" fontId="42" fillId="2" borderId="40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42" fillId="2" borderId="42" xfId="0" applyFont="1" applyFill="1" applyBorder="1" applyAlignment="1">
      <alignment horizontal="center" vertical="center"/>
    </xf>
    <xf numFmtId="0" fontId="42" fillId="2" borderId="41" xfId="0" applyFont="1" applyFill="1" applyBorder="1" applyAlignment="1">
      <alignment horizontal="center" vertical="center"/>
    </xf>
    <xf numFmtId="0" fontId="42" fillId="2" borderId="39" xfId="0" applyFont="1" applyFill="1" applyBorder="1" applyAlignment="1">
      <alignment horizontal="center" vertical="center"/>
    </xf>
    <xf numFmtId="0" fontId="42" fillId="2" borderId="38" xfId="0" applyFont="1" applyFill="1" applyBorder="1" applyAlignment="1">
      <alignment horizontal="center" vertical="center"/>
    </xf>
    <xf numFmtId="0" fontId="42" fillId="2" borderId="12" xfId="0" applyFont="1" applyFill="1" applyBorder="1" applyAlignment="1">
      <alignment horizontal="center" vertical="center"/>
    </xf>
    <xf numFmtId="0" fontId="42" fillId="2" borderId="24" xfId="0" applyFont="1" applyFill="1" applyBorder="1" applyAlignment="1">
      <alignment horizontal="center" vertical="center"/>
    </xf>
    <xf numFmtId="0" fontId="42" fillId="2" borderId="11" xfId="0" applyFont="1" applyFill="1" applyBorder="1" applyAlignment="1">
      <alignment horizontal="center" vertical="center"/>
    </xf>
    <xf numFmtId="0" fontId="42" fillId="2" borderId="37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2" borderId="36" xfId="0" applyFont="1" applyFill="1" applyBorder="1" applyAlignment="1">
      <alignment horizontal="center" vertical="center"/>
    </xf>
    <xf numFmtId="166" fontId="15" fillId="2" borderId="12" xfId="0" applyNumberFormat="1" applyFont="1" applyFill="1" applyBorder="1" applyAlignment="1">
      <alignment horizontal="center" vertical="center"/>
    </xf>
    <xf numFmtId="166" fontId="15" fillId="2" borderId="24" xfId="0" applyNumberFormat="1" applyFont="1" applyFill="1" applyBorder="1" applyAlignment="1">
      <alignment horizontal="center" vertical="center"/>
    </xf>
    <xf numFmtId="166" fontId="15" fillId="2" borderId="11" xfId="0" applyNumberFormat="1" applyFont="1" applyFill="1" applyBorder="1" applyAlignment="1">
      <alignment horizontal="center" vertical="center"/>
    </xf>
  </cellXfs>
  <cellStyles count="2">
    <cellStyle name="Comm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6900\BIS-Share\Users\Donovan.Hutchinson\Desktop\MyQIS3Tag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4.200.110\Group%20Data\Insurance\ST_Data\ST2012\Guardrisk%202012%20Quantitativ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rection Macro"/>
      <sheetName val="Creator"/>
      <sheetName val="Introduction"/>
      <sheetName val="Index"/>
      <sheetName val="Company Information"/>
      <sheetName val="Technical Provisions - Non-Life"/>
      <sheetName val="Technical Provisions - Life"/>
      <sheetName val="Participations"/>
      <sheetName val="Balance Sheet"/>
      <sheetName val="Assets"/>
      <sheetName val="MCR"/>
      <sheetName val="SCR"/>
      <sheetName val="Liquidity Ratings"/>
      <sheetName val="SCR- SES Adjustment"/>
      <sheetName val="SCR- LUR Lapse Risk"/>
      <sheetName val="Participating Prod."/>
      <sheetName val="1st Party Structures"/>
      <sheetName val="RFF - Cells"/>
      <sheetName val="RFF - WP Funds"/>
      <sheetName val="RFF - Other"/>
      <sheetName val="RFF - Summary"/>
      <sheetName val="Own Capital Model"/>
      <sheetName val="SA QIS3 Results"/>
      <sheetName val="Metadata"/>
      <sheetName val="Comparison"/>
    </sheetNames>
    <sheetDataSet>
      <sheetData sheetId="0"/>
      <sheetData sheetId="1"/>
      <sheetData sheetId="2">
        <row r="1">
          <cell r="D1" t="str">
            <v>ABSA LIFE LIMITED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0">
          <cell r="N60">
            <v>59838.426164359786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E3" t="str">
            <v>Full calculation</v>
          </cell>
        </row>
        <row r="14">
          <cell r="H14">
            <v>0.4</v>
          </cell>
        </row>
        <row r="15">
          <cell r="H15">
            <v>0.7</v>
          </cell>
        </row>
        <row r="17">
          <cell r="P17" t="str">
            <v>Risk only - annuity - individual</v>
          </cell>
        </row>
        <row r="18">
          <cell r="P18" t="str">
            <v>Risk only - annuity - group</v>
          </cell>
        </row>
        <row r="19">
          <cell r="P19" t="str">
            <v>Risk only - mortality lump sum - individual</v>
          </cell>
        </row>
        <row r="20">
          <cell r="P20" t="str">
            <v>Risk only - mortality lump sum - group</v>
          </cell>
        </row>
        <row r="21">
          <cell r="P21" t="str">
            <v>Risk only - disability annuity - individual</v>
          </cell>
        </row>
        <row r="22">
          <cell r="P22" t="str">
            <v>Risk only - disability annuity - group</v>
          </cell>
        </row>
        <row r="23">
          <cell r="P23" t="str">
            <v>Risk only - disability lump sum - individual</v>
          </cell>
        </row>
        <row r="24">
          <cell r="P24" t="str">
            <v>Risk only - disability lump sum - group</v>
          </cell>
        </row>
        <row r="25">
          <cell r="P25" t="str">
            <v>Insurance with discretionary participation - individual</v>
          </cell>
        </row>
        <row r="26">
          <cell r="P26" t="str">
            <v>Insurance with discretionary participation - fund</v>
          </cell>
        </row>
        <row r="27">
          <cell r="P27" t="str">
            <v>Universal life - individual</v>
          </cell>
        </row>
        <row r="28">
          <cell r="P28" t="str">
            <v>Universal life - group</v>
          </cell>
        </row>
        <row r="29">
          <cell r="P29" t="str">
            <v>Linked policies - individual</v>
          </cell>
        </row>
        <row r="30">
          <cell r="P30" t="str">
            <v>Linked policies - group</v>
          </cell>
        </row>
        <row r="31">
          <cell r="P31" t="str">
            <v>Investment-related contracts - individual</v>
          </cell>
        </row>
        <row r="32">
          <cell r="P32" t="str">
            <v>Investment-related contracts - group</v>
          </cell>
        </row>
        <row r="33">
          <cell r="P33" t="str">
            <v>Other life contracts - guarantee</v>
          </cell>
        </row>
        <row r="34">
          <cell r="P34" t="str">
            <v>Other life contracts - non-guarantee</v>
          </cell>
        </row>
      </sheetData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blic"/>
      <sheetName val="Non-Public"/>
      <sheetName val="Guidance Manual"/>
      <sheetName val="Validation"/>
      <sheetName val="A1"/>
      <sheetName val="A2"/>
      <sheetName val="A3"/>
      <sheetName val="B1"/>
      <sheetName val="B2"/>
      <sheetName val="B4"/>
      <sheetName val="B5"/>
      <sheetName val="B6"/>
      <sheetName val="B7"/>
      <sheetName val="C1"/>
      <sheetName val="C2"/>
      <sheetName val="C3"/>
      <sheetName val="C3.1"/>
      <sheetName val="C4"/>
      <sheetName val="C5"/>
      <sheetName val="D1"/>
      <sheetName val="D1.1"/>
      <sheetName val="D1.2"/>
      <sheetName val="D1.3"/>
      <sheetName val="D1.4"/>
      <sheetName val="D1.5"/>
      <sheetName val="D1.6"/>
      <sheetName val="D1.7"/>
      <sheetName val="D1.8"/>
      <sheetName val="D2"/>
      <sheetName val="D3"/>
      <sheetName val="D3.1"/>
      <sheetName val="D3.2"/>
      <sheetName val="E1"/>
      <sheetName val="E1.1"/>
      <sheetName val="E2"/>
      <sheetName val="E2.1"/>
      <sheetName val="E3"/>
      <sheetName val="E3.1"/>
      <sheetName val="E4"/>
      <sheetName val="E4.1"/>
      <sheetName val="E4.2"/>
      <sheetName val="E5"/>
      <sheetName val="E5.1"/>
      <sheetName val="E6"/>
      <sheetName val="E7"/>
      <sheetName val="E8"/>
      <sheetName val="E8.1"/>
      <sheetName val="E9"/>
      <sheetName val="E9.1"/>
      <sheetName val="E10"/>
      <sheetName val="E11 "/>
      <sheetName val="E12 "/>
      <sheetName val="E13"/>
      <sheetName val="F1"/>
      <sheetName val="F1.1"/>
      <sheetName val="F1.2"/>
      <sheetName val="F1.3"/>
      <sheetName val="F1.4"/>
      <sheetName val="F1.5"/>
      <sheetName val="F2"/>
      <sheetName val="H"/>
      <sheetName val="I"/>
      <sheetName val="J2"/>
      <sheetName val="J2.1"/>
      <sheetName val="J3"/>
      <sheetName val="J4"/>
      <sheetName val="J5"/>
      <sheetName val="J6"/>
      <sheetName val="J7"/>
      <sheetName val="J8"/>
      <sheetName val="J9"/>
      <sheetName val="J10"/>
      <sheetName val="J11"/>
      <sheetName val="K1"/>
      <sheetName val="K2"/>
      <sheetName val="Reference Numbers"/>
      <sheetName val="Database"/>
      <sheetName val="In (Default)"/>
      <sheetName val="Out-BS"/>
      <sheetName val="Out-Detail"/>
      <sheetName val="Out-Technical (Default)"/>
      <sheetName val="In (Certified)"/>
      <sheetName val="Out-Technical (Certified)"/>
      <sheetName val="Runlog"/>
      <sheetName val="PARAMS_GEN"/>
      <sheetName val="PARAMS_CORR"/>
      <sheetName val="PARAMS_GSC_98"/>
      <sheetName val="PARAMS_GSC_99"/>
      <sheetName val="PARAMS_GSC_99.5"/>
      <sheetName val="#REF"/>
      <sheetName val="SA QIS3 Parameters"/>
      <sheetName val="Sheet1"/>
      <sheetName val="Metadata"/>
    </sheetNames>
    <sheetDataSet>
      <sheetData sheetId="0"/>
      <sheetData sheetId="1"/>
      <sheetData sheetId="2"/>
      <sheetData sheetId="3"/>
      <sheetData sheetId="4">
        <row r="12">
          <cell r="E12">
            <v>40999</v>
          </cell>
        </row>
        <row r="14">
          <cell r="E14" t="str">
            <v>Guardrisk Insurance Company Limited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tabSelected="1" zoomScale="90" zoomScaleNormal="90" workbookViewId="0"/>
  </sheetViews>
  <sheetFormatPr defaultRowHeight="14.5" x14ac:dyDescent="0.35"/>
  <cols>
    <col min="1" max="1" width="69.54296875" bestFit="1" customWidth="1"/>
    <col min="3" max="3" width="14.7265625" bestFit="1" customWidth="1"/>
  </cols>
  <sheetData>
    <row r="1" spans="1:3" ht="20.5" thickBot="1" x14ac:dyDescent="0.4">
      <c r="A1" s="2" t="s">
        <v>42</v>
      </c>
      <c r="B1" s="21"/>
      <c r="C1" s="20"/>
    </row>
    <row r="2" spans="1:3" ht="15" thickBot="1" x14ac:dyDescent="0.4">
      <c r="A2" s="17"/>
      <c r="B2" s="17"/>
      <c r="C2" s="19">
        <v>45291</v>
      </c>
    </row>
    <row r="3" spans="1:3" ht="20.5" thickBot="1" x14ac:dyDescent="0.4">
      <c r="A3" s="18"/>
      <c r="B3" s="17"/>
      <c r="C3" s="16" t="s">
        <v>41</v>
      </c>
    </row>
    <row r="4" spans="1:3" ht="15.5" x14ac:dyDescent="0.35">
      <c r="A4" s="8" t="s">
        <v>40</v>
      </c>
      <c r="B4" s="7"/>
      <c r="C4" s="15"/>
    </row>
    <row r="5" spans="1:3" x14ac:dyDescent="0.35">
      <c r="A5" s="5" t="s">
        <v>30</v>
      </c>
      <c r="B5" s="4"/>
      <c r="C5" s="14">
        <f>IF(ISERROR(C13/C22),0,C13/C22)</f>
        <v>6.9398527751563481</v>
      </c>
    </row>
    <row r="6" spans="1:3" x14ac:dyDescent="0.35">
      <c r="A6" s="5" t="s">
        <v>29</v>
      </c>
      <c r="B6" s="4"/>
      <c r="C6" s="14">
        <f>IF(ISERROR(C14/C23),0,C14/C23)</f>
        <v>2.0725493740592729</v>
      </c>
    </row>
    <row r="7" spans="1:3" x14ac:dyDescent="0.35">
      <c r="A7" s="9"/>
      <c r="B7" s="7"/>
      <c r="C7" s="6"/>
    </row>
    <row r="8" spans="1:3" ht="15.5" x14ac:dyDescent="0.35">
      <c r="A8" s="8" t="s">
        <v>39</v>
      </c>
      <c r="B8" s="7"/>
      <c r="C8" s="6"/>
    </row>
    <row r="9" spans="1:3" x14ac:dyDescent="0.35">
      <c r="A9" s="5" t="s">
        <v>28</v>
      </c>
      <c r="B9" s="4"/>
      <c r="C9" s="10">
        <v>4076948541.6754732</v>
      </c>
    </row>
    <row r="10" spans="1:3" x14ac:dyDescent="0.35">
      <c r="A10" s="5" t="s">
        <v>27</v>
      </c>
      <c r="B10" s="4"/>
      <c r="C10" s="10">
        <v>3715858330.8233495</v>
      </c>
    </row>
    <row r="11" spans="1:3" x14ac:dyDescent="0.35">
      <c r="A11" s="5" t="s">
        <v>38</v>
      </c>
      <c r="B11" s="4"/>
      <c r="C11" s="13">
        <f>C9-C10</f>
        <v>361090210.85212374</v>
      </c>
    </row>
    <row r="12" spans="1:3" x14ac:dyDescent="0.35">
      <c r="A12" s="12"/>
      <c r="B12" s="12"/>
      <c r="C12" s="11"/>
    </row>
    <row r="13" spans="1:3" x14ac:dyDescent="0.35">
      <c r="A13" s="5" t="s">
        <v>37</v>
      </c>
      <c r="B13" s="4"/>
      <c r="C13" s="3">
        <v>346159263.46402848</v>
      </c>
    </row>
    <row r="14" spans="1:3" x14ac:dyDescent="0.35">
      <c r="A14" s="5" t="s">
        <v>36</v>
      </c>
      <c r="B14" s="4"/>
      <c r="C14" s="3">
        <v>366197359.1822412</v>
      </c>
    </row>
    <row r="15" spans="1:3" x14ac:dyDescent="0.35">
      <c r="A15" s="9"/>
      <c r="B15" s="7"/>
      <c r="C15" s="6"/>
    </row>
    <row r="16" spans="1:3" ht="15.5" x14ac:dyDescent="0.35">
      <c r="A16" s="8" t="s">
        <v>35</v>
      </c>
      <c r="B16" s="7"/>
      <c r="C16" s="6"/>
    </row>
    <row r="17" spans="1:3" x14ac:dyDescent="0.35">
      <c r="A17" s="5" t="s">
        <v>34</v>
      </c>
      <c r="B17" s="4"/>
      <c r="C17" s="10">
        <f>'OF2'!E52+'OF2'!E53+'OF2'!E56+'OF2'!E57</f>
        <v>3449097638.965806</v>
      </c>
    </row>
    <row r="18" spans="1:3" x14ac:dyDescent="0.35">
      <c r="A18" s="5" t="s">
        <v>33</v>
      </c>
      <c r="B18" s="4"/>
      <c r="C18" s="10">
        <f>'OF2'!E54+'OF2'!E58</f>
        <v>57796107.939415507</v>
      </c>
    </row>
    <row r="19" spans="1:3" x14ac:dyDescent="0.35">
      <c r="A19" s="5" t="s">
        <v>32</v>
      </c>
      <c r="B19" s="4"/>
      <c r="C19" s="10">
        <f>'OF2'!E78-'OF2'!E59</f>
        <v>220729877.83006144</v>
      </c>
    </row>
    <row r="20" spans="1:3" x14ac:dyDescent="0.35">
      <c r="A20" s="9"/>
      <c r="B20" s="7"/>
      <c r="C20" s="6"/>
    </row>
    <row r="21" spans="1:3" ht="15.5" x14ac:dyDescent="0.35">
      <c r="A21" s="8" t="s">
        <v>31</v>
      </c>
      <c r="B21" s="7"/>
      <c r="C21" s="6"/>
    </row>
    <row r="22" spans="1:3" x14ac:dyDescent="0.35">
      <c r="A22" s="5" t="s">
        <v>30</v>
      </c>
      <c r="B22" s="4"/>
      <c r="C22" s="3">
        <v>49879914.557154253</v>
      </c>
    </row>
    <row r="23" spans="1:3" x14ac:dyDescent="0.35">
      <c r="A23" s="5" t="s">
        <v>29</v>
      </c>
      <c r="B23" s="4"/>
      <c r="C23" s="3">
        <v>176689329.46336088</v>
      </c>
    </row>
  </sheetData>
  <conditionalFormatting sqref="B4">
    <cfRule type="iconSet" priority="1">
      <iconSet iconSet="3Arrows">
        <cfvo type="percent" val="0"/>
        <cfvo type="num" val="1"/>
        <cfvo type="num" val="1" gte="0"/>
      </iconSet>
    </cfRule>
  </conditionalFormatting>
  <conditionalFormatting sqref="B5">
    <cfRule type="iconSet" priority="11">
      <iconSet iconSet="3Arrows">
        <cfvo type="percent" val="0"/>
        <cfvo type="num" val="1"/>
        <cfvo type="num" val="1" gte="0"/>
      </iconSet>
    </cfRule>
  </conditionalFormatting>
  <conditionalFormatting sqref="B6">
    <cfRule type="iconSet" priority="10">
      <iconSet iconSet="3Arrows">
        <cfvo type="percent" val="0"/>
        <cfvo type="num" val="1"/>
        <cfvo type="num" val="1" gte="0"/>
      </iconSet>
    </cfRule>
  </conditionalFormatting>
  <conditionalFormatting sqref="B9:B10">
    <cfRule type="iconSet" priority="12">
      <iconSet iconSet="3Arrows">
        <cfvo type="percent" val="0"/>
        <cfvo type="num" val="1"/>
        <cfvo type="num" val="1" gte="0"/>
      </iconSet>
    </cfRule>
  </conditionalFormatting>
  <conditionalFormatting sqref="B11">
    <cfRule type="iconSet" priority="9">
      <iconSet iconSet="3Arrows">
        <cfvo type="percent" val="0"/>
        <cfvo type="num" val="1"/>
        <cfvo type="num" val="1" gte="0"/>
      </iconSet>
    </cfRule>
  </conditionalFormatting>
  <conditionalFormatting sqref="B13">
    <cfRule type="iconSet" priority="8">
      <iconSet iconSet="3Arrows">
        <cfvo type="percent" val="0"/>
        <cfvo type="num" val="1"/>
        <cfvo type="num" val="1" gte="0"/>
      </iconSet>
    </cfRule>
  </conditionalFormatting>
  <conditionalFormatting sqref="B14">
    <cfRule type="iconSet" priority="7">
      <iconSet iconSet="3Arrows">
        <cfvo type="percent" val="0"/>
        <cfvo type="num" val="1"/>
        <cfvo type="num" val="1" gte="0"/>
      </iconSet>
    </cfRule>
  </conditionalFormatting>
  <conditionalFormatting sqref="B17">
    <cfRule type="iconSet" priority="6">
      <iconSet iconSet="3Arrows">
        <cfvo type="percent" val="0"/>
        <cfvo type="num" val="1"/>
        <cfvo type="num" val="1" gte="0"/>
      </iconSet>
    </cfRule>
  </conditionalFormatting>
  <conditionalFormatting sqref="B18">
    <cfRule type="iconSet" priority="5">
      <iconSet iconSet="3Arrows">
        <cfvo type="percent" val="0"/>
        <cfvo type="num" val="1"/>
        <cfvo type="num" val="1" gte="0"/>
      </iconSet>
    </cfRule>
  </conditionalFormatting>
  <conditionalFormatting sqref="B19">
    <cfRule type="iconSet" priority="4">
      <iconSet iconSet="3Arrows">
        <cfvo type="percent" val="0"/>
        <cfvo type="num" val="1"/>
        <cfvo type="num" val="1" gte="0"/>
      </iconSet>
    </cfRule>
  </conditionalFormatting>
  <conditionalFormatting sqref="B22">
    <cfRule type="iconSet" priority="3">
      <iconSet iconSet="3Arrows">
        <cfvo type="percent" val="0"/>
        <cfvo type="num" val="1"/>
        <cfvo type="num" val="1" gte="0"/>
      </iconSet>
    </cfRule>
  </conditionalFormatting>
  <conditionalFormatting sqref="B23">
    <cfRule type="iconSet" priority="2">
      <iconSet iconSet="3Arrows">
        <cfvo type="percent" val="0"/>
        <cfvo type="num" val="1"/>
        <cfvo type="num" val="1" gte="0"/>
      </iconSet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0"/>
  <sheetViews>
    <sheetView workbookViewId="0"/>
  </sheetViews>
  <sheetFormatPr defaultColWidth="46.7265625" defaultRowHeight="14.5" x14ac:dyDescent="0.35"/>
  <cols>
    <col min="1" max="1" width="64.81640625" bestFit="1" customWidth="1"/>
    <col min="2" max="2" width="20.7265625" bestFit="1" customWidth="1"/>
    <col min="3" max="3" width="16" bestFit="1" customWidth="1"/>
    <col min="4" max="4" width="15" bestFit="1" customWidth="1"/>
    <col min="5" max="5" width="24.26953125" bestFit="1" customWidth="1"/>
    <col min="6" max="6" width="23" bestFit="1" customWidth="1"/>
    <col min="7" max="7" width="34" bestFit="1" customWidth="1"/>
    <col min="8" max="8" width="11.81640625" bestFit="1" customWidth="1"/>
    <col min="9" max="9" width="14.54296875" bestFit="1" customWidth="1"/>
    <col min="10" max="10" width="20.7265625" bestFit="1" customWidth="1"/>
  </cols>
  <sheetData>
    <row r="1" spans="1:11" ht="20.5" thickBot="1" x14ac:dyDescent="0.45">
      <c r="A1" s="2" t="s">
        <v>274</v>
      </c>
      <c r="B1" s="185">
        <v>45291</v>
      </c>
      <c r="C1" s="158"/>
      <c r="D1" s="96"/>
      <c r="E1" s="95"/>
      <c r="F1" s="96"/>
      <c r="G1" s="96"/>
      <c r="H1" s="96"/>
      <c r="I1" s="96"/>
      <c r="J1" s="96"/>
      <c r="K1" s="77"/>
    </row>
    <row r="2" spans="1:11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x14ac:dyDescent="0.35">
      <c r="A3" s="77"/>
      <c r="B3" s="214" t="s">
        <v>273</v>
      </c>
      <c r="C3" s="215"/>
      <c r="D3" s="215"/>
      <c r="E3" s="215"/>
      <c r="F3" s="215"/>
      <c r="G3" s="215"/>
      <c r="H3" s="215"/>
      <c r="I3" s="215"/>
      <c r="J3" s="216"/>
      <c r="K3" s="83"/>
    </row>
    <row r="4" spans="1:11" ht="38.25" customHeight="1" thickBot="1" x14ac:dyDescent="0.4">
      <c r="A4" s="77"/>
      <c r="B4" s="156" t="s">
        <v>270</v>
      </c>
      <c r="C4" s="155" t="s">
        <v>245</v>
      </c>
      <c r="D4" s="155" t="s">
        <v>244</v>
      </c>
      <c r="E4" s="155" t="s">
        <v>243</v>
      </c>
      <c r="F4" s="155" t="s">
        <v>242</v>
      </c>
      <c r="G4" s="155" t="s">
        <v>237</v>
      </c>
      <c r="H4" s="155" t="s">
        <v>137</v>
      </c>
      <c r="I4" s="155" t="s">
        <v>226</v>
      </c>
      <c r="J4" s="154" t="s">
        <v>268</v>
      </c>
      <c r="K4" s="83"/>
    </row>
    <row r="5" spans="1:11" x14ac:dyDescent="0.35">
      <c r="A5" s="77"/>
      <c r="B5" s="77"/>
      <c r="C5" s="77"/>
      <c r="D5" s="77"/>
      <c r="E5" s="77"/>
      <c r="F5" s="77"/>
      <c r="G5" s="77"/>
      <c r="H5" s="77"/>
      <c r="I5" s="77"/>
      <c r="J5" s="77"/>
      <c r="K5" s="83"/>
    </row>
    <row r="6" spans="1:11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  <c r="K6" s="83"/>
    </row>
    <row r="7" spans="1:11" ht="15" thickBot="1" x14ac:dyDescent="0.4">
      <c r="A7" s="77"/>
      <c r="B7" s="77"/>
      <c r="C7" s="77"/>
      <c r="D7" s="77"/>
      <c r="E7" s="77"/>
      <c r="F7" s="77"/>
      <c r="G7" s="77"/>
      <c r="H7" s="77"/>
      <c r="I7" s="77"/>
      <c r="J7" s="77"/>
      <c r="K7" s="83"/>
    </row>
    <row r="8" spans="1:11" ht="20.5" thickBot="1" x14ac:dyDescent="0.4">
      <c r="A8" s="129" t="s">
        <v>198</v>
      </c>
      <c r="B8" s="150"/>
      <c r="C8" s="150"/>
      <c r="D8" s="150"/>
      <c r="E8" s="150"/>
      <c r="F8" s="150"/>
      <c r="G8" s="150"/>
      <c r="H8" s="150"/>
      <c r="I8" s="150"/>
      <c r="J8" s="149"/>
      <c r="K8" s="83"/>
    </row>
    <row r="9" spans="1:11" x14ac:dyDescent="0.35">
      <c r="A9" s="77"/>
      <c r="B9" s="77"/>
      <c r="C9" s="77"/>
      <c r="D9" s="77"/>
      <c r="E9" s="77"/>
      <c r="F9" s="77"/>
      <c r="G9" s="77"/>
      <c r="H9" s="77"/>
      <c r="I9" s="77"/>
      <c r="J9" s="77"/>
      <c r="K9" s="83"/>
    </row>
    <row r="10" spans="1:11" x14ac:dyDescent="0.35">
      <c r="A10" s="151" t="s">
        <v>194</v>
      </c>
      <c r="B10" s="146">
        <f t="shared" ref="B10:I10" si="0">SUM(B14:B29)</f>
        <v>34273392.862324484</v>
      </c>
      <c r="C10" s="146">
        <f t="shared" si="0"/>
        <v>90114626.659058154</v>
      </c>
      <c r="D10" s="146">
        <f t="shared" si="0"/>
        <v>39723525.72204341</v>
      </c>
      <c r="E10" s="146">
        <f t="shared" si="0"/>
        <v>-8205</v>
      </c>
      <c r="F10" s="146">
        <f t="shared" si="0"/>
        <v>1741.7190000000001</v>
      </c>
      <c r="G10" s="146">
        <f t="shared" si="0"/>
        <v>3574804.2210553377</v>
      </c>
      <c r="H10" s="146">
        <f t="shared" si="0"/>
        <v>-49549568.316001691</v>
      </c>
      <c r="I10" s="146">
        <f t="shared" si="0"/>
        <v>-1452349.6743914261</v>
      </c>
      <c r="J10" s="160">
        <f>B10+C10-D10+E10+F10+G10+H10+I10</f>
        <v>37230916.749001443</v>
      </c>
      <c r="K10" s="83"/>
    </row>
    <row r="11" spans="1:11" ht="15" thickBot="1" x14ac:dyDescent="0.4">
      <c r="A11" s="77"/>
      <c r="B11" s="147"/>
      <c r="C11" s="147"/>
      <c r="D11" s="147"/>
      <c r="E11" s="147"/>
      <c r="F11" s="147"/>
      <c r="G11" s="147"/>
      <c r="H11" s="147"/>
      <c r="I11" s="147"/>
      <c r="J11" s="147"/>
      <c r="K11" s="83"/>
    </row>
    <row r="12" spans="1:11" ht="20.5" thickBot="1" x14ac:dyDescent="0.4">
      <c r="A12" s="129" t="s">
        <v>194</v>
      </c>
      <c r="B12" s="163"/>
      <c r="C12" s="163"/>
      <c r="D12" s="163"/>
      <c r="E12" s="163"/>
      <c r="F12" s="163"/>
      <c r="G12" s="163"/>
      <c r="H12" s="163"/>
      <c r="I12" s="163"/>
      <c r="J12" s="162"/>
      <c r="K12" s="83"/>
    </row>
    <row r="13" spans="1:11" x14ac:dyDescent="0.35">
      <c r="A13" s="77"/>
      <c r="B13" s="147"/>
      <c r="C13" s="147"/>
      <c r="D13" s="147"/>
      <c r="E13" s="147"/>
      <c r="F13" s="147"/>
      <c r="G13" s="147"/>
      <c r="H13" s="147"/>
      <c r="I13" s="147"/>
      <c r="J13" s="147"/>
      <c r="K13" s="83"/>
    </row>
    <row r="14" spans="1:11" x14ac:dyDescent="0.35">
      <c r="A14" s="126" t="s">
        <v>224</v>
      </c>
      <c r="B14" s="147"/>
      <c r="C14" s="147"/>
      <c r="D14" s="147"/>
      <c r="E14" s="147"/>
      <c r="F14" s="147"/>
      <c r="G14" s="147"/>
      <c r="H14" s="147"/>
      <c r="I14" s="147"/>
      <c r="J14" s="147"/>
      <c r="K14" s="83"/>
    </row>
    <row r="15" spans="1:11" x14ac:dyDescent="0.35">
      <c r="A15" s="126" t="s">
        <v>223</v>
      </c>
      <c r="B15" s="147"/>
      <c r="C15" s="147"/>
      <c r="D15" s="147"/>
      <c r="E15" s="147"/>
      <c r="F15" s="147"/>
      <c r="G15" s="147"/>
      <c r="H15" s="147"/>
      <c r="I15" s="147"/>
      <c r="J15" s="147"/>
      <c r="K15" s="83"/>
    </row>
    <row r="16" spans="1:11" x14ac:dyDescent="0.35">
      <c r="A16" s="126" t="s">
        <v>222</v>
      </c>
      <c r="B16" s="124">
        <v>21271202.849081472</v>
      </c>
      <c r="C16" s="124">
        <v>1131949.6252593612</v>
      </c>
      <c r="D16" s="124">
        <v>1290185.4357564002</v>
      </c>
      <c r="E16" s="124">
        <v>-8205</v>
      </c>
      <c r="F16" s="124">
        <v>0</v>
      </c>
      <c r="G16" s="124">
        <v>1678306.2175773038</v>
      </c>
      <c r="H16" s="124">
        <v>-185735.15272725179</v>
      </c>
      <c r="I16" s="124">
        <v>-729539.5099199916</v>
      </c>
      <c r="J16" s="160">
        <f>B16+C16-D16+E16+F16+G16+H16+I16</f>
        <v>21867793.593514498</v>
      </c>
      <c r="K16" s="83"/>
    </row>
    <row r="17" spans="1:11" x14ac:dyDescent="0.35">
      <c r="A17" s="126" t="s">
        <v>221</v>
      </c>
      <c r="B17" s="147"/>
      <c r="C17" s="147"/>
      <c r="D17" s="147"/>
      <c r="E17" s="147"/>
      <c r="F17" s="147"/>
      <c r="G17" s="147"/>
      <c r="H17" s="147"/>
      <c r="I17" s="147"/>
      <c r="J17" s="147"/>
      <c r="K17" s="83"/>
    </row>
    <row r="18" spans="1:11" x14ac:dyDescent="0.35">
      <c r="A18" s="126" t="s">
        <v>220</v>
      </c>
      <c r="B18" s="147"/>
      <c r="C18" s="147"/>
      <c r="D18" s="147"/>
      <c r="E18" s="147"/>
      <c r="F18" s="147"/>
      <c r="G18" s="147"/>
      <c r="H18" s="147"/>
      <c r="I18" s="147"/>
      <c r="J18" s="147"/>
      <c r="K18" s="83"/>
    </row>
    <row r="19" spans="1:11" x14ac:dyDescent="0.35">
      <c r="A19" s="126" t="s">
        <v>219</v>
      </c>
      <c r="B19" s="124">
        <v>49658.815520000018</v>
      </c>
      <c r="C19" s="124">
        <v>0</v>
      </c>
      <c r="D19" s="124">
        <v>0</v>
      </c>
      <c r="E19" s="124">
        <v>0</v>
      </c>
      <c r="F19" s="124">
        <v>0</v>
      </c>
      <c r="G19" s="124">
        <v>-27.16709999999998</v>
      </c>
      <c r="H19" s="124">
        <v>-1684.0113025130172</v>
      </c>
      <c r="I19" s="124">
        <v>-641.70073299999808</v>
      </c>
      <c r="J19" s="160">
        <f>B19+C19-D19+E19+F19+G19+H19+I19</f>
        <v>47305.936384487002</v>
      </c>
      <c r="K19" s="83"/>
    </row>
    <row r="20" spans="1:11" x14ac:dyDescent="0.35">
      <c r="A20" s="126" t="s">
        <v>218</v>
      </c>
      <c r="B20" s="147"/>
      <c r="C20" s="147"/>
      <c r="D20" s="147"/>
      <c r="E20" s="147"/>
      <c r="F20" s="147"/>
      <c r="G20" s="147"/>
      <c r="H20" s="147"/>
      <c r="I20" s="147"/>
      <c r="J20" s="147"/>
      <c r="K20" s="83"/>
    </row>
    <row r="21" spans="1:11" x14ac:dyDescent="0.35">
      <c r="A21" s="126" t="s">
        <v>217</v>
      </c>
      <c r="B21" s="147"/>
      <c r="C21" s="147"/>
      <c r="D21" s="147"/>
      <c r="E21" s="147"/>
      <c r="F21" s="147"/>
      <c r="G21" s="147"/>
      <c r="H21" s="147"/>
      <c r="I21" s="147"/>
      <c r="J21" s="147"/>
      <c r="K21" s="83"/>
    </row>
    <row r="22" spans="1:11" x14ac:dyDescent="0.35">
      <c r="A22" s="126" t="s">
        <v>216</v>
      </c>
      <c r="B22" s="124">
        <v>2905164.7088005156</v>
      </c>
      <c r="C22" s="124">
        <v>164412.00579680066</v>
      </c>
      <c r="D22" s="124">
        <v>206944.5346469995</v>
      </c>
      <c r="E22" s="124">
        <v>0</v>
      </c>
      <c r="F22" s="124">
        <v>0</v>
      </c>
      <c r="G22" s="124">
        <v>17731.439976799324</v>
      </c>
      <c r="H22" s="124">
        <v>-329163.30491191556</v>
      </c>
      <c r="I22" s="124">
        <v>112552.13496155513</v>
      </c>
      <c r="J22" s="160">
        <f>B22+C22-D22+E22+F22+G22+H22+I22</f>
        <v>2663752.4499767558</v>
      </c>
      <c r="K22" s="83"/>
    </row>
    <row r="23" spans="1:11" x14ac:dyDescent="0.35">
      <c r="A23" s="126" t="s">
        <v>193</v>
      </c>
      <c r="B23" s="124">
        <v>369464.75831500703</v>
      </c>
      <c r="C23" s="124">
        <v>741175.73800000001</v>
      </c>
      <c r="D23" s="124">
        <v>0</v>
      </c>
      <c r="E23" s="124">
        <v>0</v>
      </c>
      <c r="F23" s="124">
        <v>0</v>
      </c>
      <c r="G23" s="124">
        <v>-292096.86976430489</v>
      </c>
      <c r="H23" s="124">
        <v>0</v>
      </c>
      <c r="I23" s="124">
        <v>-1.1596057447604835E-10</v>
      </c>
      <c r="J23" s="160">
        <f>B23+C23-D23+E23+F23+G23+H23+I23</f>
        <v>818543.62655070203</v>
      </c>
      <c r="K23" s="83"/>
    </row>
    <row r="24" spans="1:11" x14ac:dyDescent="0.35">
      <c r="A24" s="126" t="s">
        <v>215</v>
      </c>
      <c r="B24" s="147"/>
      <c r="C24" s="147"/>
      <c r="D24" s="147"/>
      <c r="E24" s="147"/>
      <c r="F24" s="147"/>
      <c r="G24" s="147"/>
      <c r="H24" s="147"/>
      <c r="I24" s="147"/>
      <c r="J24" s="147"/>
      <c r="K24" s="83"/>
    </row>
    <row r="25" spans="1:11" x14ac:dyDescent="0.35">
      <c r="A25" s="126" t="s">
        <v>214</v>
      </c>
      <c r="B25" s="147"/>
      <c r="C25" s="147"/>
      <c r="D25" s="147"/>
      <c r="E25" s="147"/>
      <c r="F25" s="147"/>
      <c r="G25" s="147"/>
      <c r="H25" s="147"/>
      <c r="I25" s="147"/>
      <c r="J25" s="147"/>
      <c r="K25" s="83"/>
    </row>
    <row r="26" spans="1:11" x14ac:dyDescent="0.35">
      <c r="A26" s="126" t="s">
        <v>213</v>
      </c>
      <c r="B26" s="124">
        <v>9677901.7306074873</v>
      </c>
      <c r="C26" s="124">
        <v>88077089.290001988</v>
      </c>
      <c r="D26" s="124">
        <v>38226395.751640007</v>
      </c>
      <c r="E26" s="124">
        <v>0</v>
      </c>
      <c r="F26" s="124">
        <v>1741.7190000000001</v>
      </c>
      <c r="G26" s="124">
        <v>2170890.6003655395</v>
      </c>
      <c r="H26" s="124">
        <v>-49032985.84706001</v>
      </c>
      <c r="I26" s="124">
        <v>-834720.59869998973</v>
      </c>
      <c r="J26" s="160">
        <f>B26+C26-D26+E26+F26+G26+H26+I26</f>
        <v>11833521.142574999</v>
      </c>
      <c r="K26" s="83"/>
    </row>
    <row r="27" spans="1:11" x14ac:dyDescent="0.35">
      <c r="A27" s="126" t="s">
        <v>212</v>
      </c>
      <c r="B27" s="147"/>
      <c r="C27" s="147"/>
      <c r="D27" s="147"/>
      <c r="E27" s="147"/>
      <c r="F27" s="147"/>
      <c r="G27" s="147"/>
      <c r="H27" s="147"/>
      <c r="I27" s="147"/>
      <c r="J27" s="147"/>
      <c r="K27" s="83"/>
    </row>
    <row r="28" spans="1:11" x14ac:dyDescent="0.35">
      <c r="A28" s="126" t="s">
        <v>211</v>
      </c>
      <c r="B28" s="147"/>
      <c r="C28" s="147"/>
      <c r="D28" s="147"/>
      <c r="E28" s="147"/>
      <c r="F28" s="147"/>
      <c r="G28" s="147"/>
      <c r="H28" s="147"/>
      <c r="I28" s="147"/>
      <c r="J28" s="147"/>
      <c r="K28" s="83"/>
    </row>
    <row r="29" spans="1:11" x14ac:dyDescent="0.35">
      <c r="A29" s="126" t="s">
        <v>210</v>
      </c>
      <c r="B29" s="147"/>
      <c r="C29" s="147"/>
      <c r="D29" s="147"/>
      <c r="E29" s="147"/>
      <c r="F29" s="147"/>
      <c r="G29" s="147"/>
      <c r="H29" s="147"/>
      <c r="I29" s="147"/>
      <c r="J29" s="147"/>
      <c r="K29" s="83"/>
    </row>
    <row r="30" spans="1:11" x14ac:dyDescent="0.3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83"/>
    </row>
  </sheetData>
  <mergeCells count="1">
    <mergeCell ref="B3:J3"/>
  </mergeCells>
  <dataValidations count="2">
    <dataValidation type="decimal" allowBlank="1" showInputMessage="1" showErrorMessage="1" error="Please enter a number!" sqref="J22:J23 J19 J16 J26 B5:J10" xr:uid="{00000000-0002-0000-0A00-000000000000}">
      <formula1>-999999999999</formula1>
      <formula2>999999999999</formula2>
    </dataValidation>
    <dataValidation type="decimal" allowBlank="1" showInputMessage="1" showErrorMessage="1" errorTitle="Number Format Error" error="Please enter a valid number" sqref="B26:I26 B22:I23 B19:I19 B16:I16" xr:uid="{00000000-0002-0000-0A00-000001000000}">
      <formula1>-999999999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60"/>
  <sheetViews>
    <sheetView workbookViewId="0"/>
  </sheetViews>
  <sheetFormatPr defaultRowHeight="14.5" x14ac:dyDescent="0.35"/>
  <cols>
    <col min="1" max="1" width="85.81640625" bestFit="1" customWidth="1"/>
    <col min="2" max="3" width="12.453125" bestFit="1" customWidth="1"/>
  </cols>
  <sheetData>
    <row r="1" spans="1:4" ht="20.5" thickBot="1" x14ac:dyDescent="0.45">
      <c r="A1" s="178" t="s">
        <v>275</v>
      </c>
      <c r="B1" s="96"/>
      <c r="C1" s="96"/>
      <c r="D1" s="96"/>
    </row>
    <row r="2" spans="1:4" ht="20" x14ac:dyDescent="0.4">
      <c r="A2" s="183"/>
      <c r="B2" s="77"/>
      <c r="C2" s="77"/>
      <c r="D2" s="77"/>
    </row>
    <row r="3" spans="1:4" ht="15" thickBot="1" x14ac:dyDescent="0.4">
      <c r="A3" s="77"/>
      <c r="B3" s="184">
        <v>45291</v>
      </c>
      <c r="C3" s="184">
        <v>45291</v>
      </c>
      <c r="D3" s="77"/>
    </row>
    <row r="4" spans="1:4" x14ac:dyDescent="0.35">
      <c r="A4" s="77"/>
      <c r="B4" s="182" t="s">
        <v>201</v>
      </c>
      <c r="C4" s="181" t="s">
        <v>199</v>
      </c>
      <c r="D4" s="77"/>
    </row>
    <row r="5" spans="1:4" ht="15" thickBot="1" x14ac:dyDescent="0.4">
      <c r="A5" s="77"/>
      <c r="B5" s="141" t="s">
        <v>41</v>
      </c>
      <c r="C5" s="140" t="s">
        <v>41</v>
      </c>
      <c r="D5" s="77"/>
    </row>
    <row r="6" spans="1:4" ht="15" thickBot="1" x14ac:dyDescent="0.4">
      <c r="A6" s="170"/>
      <c r="B6" s="169"/>
      <c r="C6" s="169"/>
      <c r="D6" s="77"/>
    </row>
    <row r="7" spans="1:4" ht="20.5" thickBot="1" x14ac:dyDescent="0.4">
      <c r="A7" s="168" t="s">
        <v>198</v>
      </c>
      <c r="B7" s="135"/>
      <c r="C7" s="180"/>
      <c r="D7" s="77"/>
    </row>
    <row r="8" spans="1:4" x14ac:dyDescent="0.35">
      <c r="A8" s="170"/>
      <c r="B8" s="169"/>
      <c r="C8" s="169"/>
      <c r="D8" s="77"/>
    </row>
    <row r="9" spans="1:4" x14ac:dyDescent="0.35">
      <c r="A9" s="170"/>
      <c r="B9" s="169"/>
      <c r="C9" s="169"/>
      <c r="D9" s="77"/>
    </row>
    <row r="10" spans="1:4" x14ac:dyDescent="0.35">
      <c r="A10" s="134" t="s">
        <v>197</v>
      </c>
      <c r="B10" s="165">
        <f>SUM(B18:B29)</f>
        <v>20837457.216369767</v>
      </c>
      <c r="C10" s="165">
        <f>SUM(C18:C29)</f>
        <v>16063309.996510183</v>
      </c>
      <c r="D10" s="77"/>
    </row>
    <row r="11" spans="1:4" x14ac:dyDescent="0.35">
      <c r="A11" s="134" t="s">
        <v>196</v>
      </c>
      <c r="B11" s="165">
        <f>SUM(B33:B44)</f>
        <v>6031857.6208514124</v>
      </c>
      <c r="C11" s="165">
        <f>SUM(C33:C44)</f>
        <v>5682853.4939314118</v>
      </c>
      <c r="D11" s="77"/>
    </row>
    <row r="12" spans="1:4" x14ac:dyDescent="0.35">
      <c r="A12" s="134" t="s">
        <v>195</v>
      </c>
      <c r="B12" s="165">
        <f>SUM(B48:B59)</f>
        <v>2213094.4567099428</v>
      </c>
      <c r="C12" s="165">
        <f>SUM(C48:C59)</f>
        <v>1740934.7579773869</v>
      </c>
      <c r="D12" s="77"/>
    </row>
    <row r="13" spans="1:4" x14ac:dyDescent="0.35">
      <c r="A13" s="172" t="s">
        <v>0</v>
      </c>
      <c r="B13" s="171">
        <f>SUM(B10:B12)</f>
        <v>29082409.293931123</v>
      </c>
      <c r="C13" s="171">
        <f>SUM(C10:C12)</f>
        <v>23487098.248418979</v>
      </c>
      <c r="D13" s="77"/>
    </row>
    <row r="14" spans="1:4" x14ac:dyDescent="0.35">
      <c r="A14" s="170"/>
      <c r="B14" s="169"/>
      <c r="C14" s="169"/>
      <c r="D14" s="77"/>
    </row>
    <row r="15" spans="1:4" ht="15" thickBot="1" x14ac:dyDescent="0.4">
      <c r="A15" s="170"/>
      <c r="B15" s="169"/>
      <c r="C15" s="169"/>
      <c r="D15" s="77"/>
    </row>
    <row r="16" spans="1:4" ht="20.5" thickBot="1" x14ac:dyDescent="0.4">
      <c r="A16" s="168" t="s">
        <v>197</v>
      </c>
      <c r="B16" s="135"/>
      <c r="C16" s="180"/>
      <c r="D16" s="77"/>
    </row>
    <row r="17" spans="1:4" x14ac:dyDescent="0.35">
      <c r="A17" s="166"/>
      <c r="B17" s="138"/>
      <c r="C17" s="138"/>
      <c r="D17" s="77"/>
    </row>
    <row r="18" spans="1:4" x14ac:dyDescent="0.35">
      <c r="A18" s="126" t="s">
        <v>259</v>
      </c>
      <c r="B18" s="124">
        <v>6921907.8561973944</v>
      </c>
      <c r="C18" s="124">
        <v>5353854.8716018489</v>
      </c>
      <c r="D18" s="77"/>
    </row>
    <row r="19" spans="1:4" x14ac:dyDescent="0.35">
      <c r="A19" s="126" t="s">
        <v>258</v>
      </c>
      <c r="B19" s="124">
        <v>2110512.6761213322</v>
      </c>
      <c r="C19" s="124">
        <v>1933515.3873162775</v>
      </c>
      <c r="D19" s="77"/>
    </row>
    <row r="20" spans="1:4" x14ac:dyDescent="0.35">
      <c r="A20" s="126" t="s">
        <v>257</v>
      </c>
      <c r="B20" s="124">
        <v>532825.64113744686</v>
      </c>
      <c r="C20" s="124">
        <v>490851.24242337944</v>
      </c>
      <c r="D20" s="77"/>
    </row>
    <row r="21" spans="1:4" x14ac:dyDescent="0.35">
      <c r="A21" s="126" t="s">
        <v>256</v>
      </c>
      <c r="B21" s="124">
        <v>5512156.7162761064</v>
      </c>
      <c r="C21" s="124">
        <v>3470300.0426621782</v>
      </c>
      <c r="D21" s="77"/>
    </row>
    <row r="22" spans="1:4" x14ac:dyDescent="0.35">
      <c r="A22" s="126" t="s">
        <v>255</v>
      </c>
      <c r="B22" s="124">
        <v>0</v>
      </c>
      <c r="C22" s="124">
        <v>0</v>
      </c>
      <c r="D22" s="77"/>
    </row>
    <row r="23" spans="1:4" x14ac:dyDescent="0.35">
      <c r="A23" s="126" t="s">
        <v>254</v>
      </c>
      <c r="B23" s="124">
        <v>1878148.8642957378</v>
      </c>
      <c r="C23" s="124">
        <v>934543.95814739366</v>
      </c>
      <c r="D23" s="77"/>
    </row>
    <row r="24" spans="1:4" x14ac:dyDescent="0.35">
      <c r="A24" s="126" t="s">
        <v>253</v>
      </c>
      <c r="B24" s="124">
        <v>50323.509720000002</v>
      </c>
      <c r="C24" s="124">
        <v>50323.509720000002</v>
      </c>
      <c r="D24" s="77"/>
    </row>
    <row r="25" spans="1:4" x14ac:dyDescent="0.35">
      <c r="A25" s="126" t="s">
        <v>252</v>
      </c>
      <c r="B25" s="124">
        <v>0</v>
      </c>
      <c r="C25" s="124">
        <v>0</v>
      </c>
      <c r="D25" s="77"/>
    </row>
    <row r="26" spans="1:4" x14ac:dyDescent="0.35">
      <c r="A26" s="126" t="s">
        <v>251</v>
      </c>
      <c r="B26" s="124">
        <v>5913.5447299999996</v>
      </c>
      <c r="C26" s="124">
        <v>5913.5447299999996</v>
      </c>
      <c r="D26" s="77"/>
    </row>
    <row r="27" spans="1:4" x14ac:dyDescent="0.35">
      <c r="A27" s="126" t="s">
        <v>250</v>
      </c>
      <c r="B27" s="124">
        <v>3782597.8989599999</v>
      </c>
      <c r="C27" s="124">
        <v>3782597.8989599999</v>
      </c>
      <c r="D27" s="77"/>
    </row>
    <row r="28" spans="1:4" x14ac:dyDescent="0.35">
      <c r="A28" s="126" t="s">
        <v>249</v>
      </c>
      <c r="B28" s="124">
        <v>24329.296879999998</v>
      </c>
      <c r="C28" s="124">
        <v>24329.296879999998</v>
      </c>
      <c r="D28" s="77"/>
    </row>
    <row r="29" spans="1:4" x14ac:dyDescent="0.35">
      <c r="A29" s="126" t="s">
        <v>137</v>
      </c>
      <c r="B29" s="124">
        <v>18741.212051751441</v>
      </c>
      <c r="C29" s="124">
        <v>17080.244069107379</v>
      </c>
      <c r="D29" s="77"/>
    </row>
    <row r="30" spans="1:4" ht="15" thickBot="1" x14ac:dyDescent="0.4">
      <c r="A30" s="77"/>
      <c r="B30" s="77"/>
      <c r="C30" s="77"/>
      <c r="D30" s="77"/>
    </row>
    <row r="31" spans="1:4" ht="20.5" thickBot="1" x14ac:dyDescent="0.4">
      <c r="A31" s="168" t="s">
        <v>196</v>
      </c>
      <c r="B31" s="135"/>
      <c r="C31" s="180"/>
      <c r="D31" s="77"/>
    </row>
    <row r="32" spans="1:4" x14ac:dyDescent="0.35">
      <c r="A32" s="166"/>
      <c r="B32" s="138"/>
      <c r="C32" s="138"/>
      <c r="D32" s="77"/>
    </row>
    <row r="33" spans="1:4" x14ac:dyDescent="0.35">
      <c r="A33" s="126" t="s">
        <v>259</v>
      </c>
      <c r="B33" s="124">
        <v>3060.4437088220948</v>
      </c>
      <c r="C33" s="124">
        <v>-223633.15829117788</v>
      </c>
      <c r="D33" s="77"/>
    </row>
    <row r="34" spans="1:4" x14ac:dyDescent="0.35">
      <c r="A34" s="126" t="s">
        <v>258</v>
      </c>
      <c r="B34" s="124">
        <v>0</v>
      </c>
      <c r="C34" s="124">
        <v>0</v>
      </c>
      <c r="D34" s="77"/>
    </row>
    <row r="35" spans="1:4" x14ac:dyDescent="0.35">
      <c r="A35" s="126" t="s">
        <v>257</v>
      </c>
      <c r="B35" s="124">
        <v>0</v>
      </c>
      <c r="C35" s="124">
        <v>0</v>
      </c>
      <c r="D35" s="77"/>
    </row>
    <row r="36" spans="1:4" x14ac:dyDescent="0.35">
      <c r="A36" s="126" t="s">
        <v>256</v>
      </c>
      <c r="B36" s="124">
        <v>632195.17714259005</v>
      </c>
      <c r="C36" s="124">
        <v>509884.65222259006</v>
      </c>
      <c r="D36" s="77"/>
    </row>
    <row r="37" spans="1:4" x14ac:dyDescent="0.35">
      <c r="A37" s="126" t="s">
        <v>255</v>
      </c>
      <c r="B37" s="124">
        <v>0</v>
      </c>
      <c r="C37" s="124">
        <v>0</v>
      </c>
      <c r="D37" s="77"/>
    </row>
    <row r="38" spans="1:4" x14ac:dyDescent="0.35">
      <c r="A38" s="126" t="s">
        <v>254</v>
      </c>
      <c r="B38" s="124">
        <v>0</v>
      </c>
      <c r="C38" s="124">
        <v>0</v>
      </c>
      <c r="D38" s="77"/>
    </row>
    <row r="39" spans="1:4" x14ac:dyDescent="0.35">
      <c r="A39" s="126" t="s">
        <v>253</v>
      </c>
      <c r="B39" s="124">
        <v>0</v>
      </c>
      <c r="C39" s="124">
        <v>0</v>
      </c>
      <c r="D39" s="77"/>
    </row>
    <row r="40" spans="1:4" x14ac:dyDescent="0.35">
      <c r="A40" s="126" t="s">
        <v>252</v>
      </c>
      <c r="B40" s="124">
        <v>0</v>
      </c>
      <c r="C40" s="124">
        <v>0</v>
      </c>
      <c r="D40" s="77"/>
    </row>
    <row r="41" spans="1:4" x14ac:dyDescent="0.35">
      <c r="A41" s="126" t="s">
        <v>251</v>
      </c>
      <c r="B41" s="124">
        <v>0</v>
      </c>
      <c r="C41" s="124">
        <v>0</v>
      </c>
      <c r="D41" s="77"/>
    </row>
    <row r="42" spans="1:4" x14ac:dyDescent="0.35">
      <c r="A42" s="126" t="s">
        <v>250</v>
      </c>
      <c r="B42" s="124">
        <v>5396602</v>
      </c>
      <c r="C42" s="124">
        <v>5396602</v>
      </c>
      <c r="D42" s="77"/>
    </row>
    <row r="43" spans="1:4" x14ac:dyDescent="0.35">
      <c r="A43" s="126" t="s">
        <v>249</v>
      </c>
      <c r="B43" s="124">
        <v>0</v>
      </c>
      <c r="C43" s="124">
        <v>0</v>
      </c>
      <c r="D43" s="77"/>
    </row>
    <row r="44" spans="1:4" x14ac:dyDescent="0.35">
      <c r="A44" s="126" t="s">
        <v>137</v>
      </c>
      <c r="B44" s="124">
        <v>0</v>
      </c>
      <c r="C44" s="124">
        <v>0</v>
      </c>
      <c r="D44" s="77"/>
    </row>
    <row r="45" spans="1:4" ht="15" thickBot="1" x14ac:dyDescent="0.4">
      <c r="A45" s="77"/>
      <c r="B45" s="77"/>
      <c r="C45" s="77"/>
      <c r="D45" s="77"/>
    </row>
    <row r="46" spans="1:4" ht="20.5" thickBot="1" x14ac:dyDescent="0.4">
      <c r="A46" s="168" t="s">
        <v>195</v>
      </c>
      <c r="B46" s="135"/>
      <c r="C46" s="180"/>
      <c r="D46" s="77"/>
    </row>
    <row r="47" spans="1:4" x14ac:dyDescent="0.35">
      <c r="A47" s="166"/>
      <c r="B47" s="138"/>
      <c r="C47" s="138"/>
      <c r="D47" s="77"/>
    </row>
    <row r="48" spans="1:4" x14ac:dyDescent="0.35">
      <c r="A48" s="126" t="s">
        <v>259</v>
      </c>
      <c r="B48" s="124">
        <v>659784.81848742487</v>
      </c>
      <c r="C48" s="124">
        <v>504427.34282371926</v>
      </c>
      <c r="D48" s="77"/>
    </row>
    <row r="49" spans="1:4" x14ac:dyDescent="0.35">
      <c r="A49" s="126" t="s">
        <v>258</v>
      </c>
      <c r="B49" s="124">
        <v>54162.389987449584</v>
      </c>
      <c r="C49" s="124">
        <v>47369.15247135047</v>
      </c>
      <c r="D49" s="77"/>
    </row>
    <row r="50" spans="1:4" x14ac:dyDescent="0.35">
      <c r="A50" s="126" t="s">
        <v>257</v>
      </c>
      <c r="B50" s="124">
        <v>57318.857322930649</v>
      </c>
      <c r="C50" s="124">
        <v>47567.515985040402</v>
      </c>
      <c r="D50" s="77"/>
    </row>
    <row r="51" spans="1:4" x14ac:dyDescent="0.35">
      <c r="A51" s="126" t="s">
        <v>256</v>
      </c>
      <c r="B51" s="124">
        <v>1110961.0643458527</v>
      </c>
      <c r="C51" s="124">
        <v>931224.22578634415</v>
      </c>
      <c r="D51" s="77"/>
    </row>
    <row r="52" spans="1:4" x14ac:dyDescent="0.35">
      <c r="A52" s="126" t="s">
        <v>255</v>
      </c>
      <c r="B52" s="124">
        <v>0</v>
      </c>
      <c r="C52" s="124">
        <v>0</v>
      </c>
      <c r="D52" s="77"/>
    </row>
    <row r="53" spans="1:4" x14ac:dyDescent="0.35">
      <c r="A53" s="126" t="s">
        <v>254</v>
      </c>
      <c r="B53" s="124">
        <v>328989.19191739406</v>
      </c>
      <c r="C53" s="124">
        <v>208854.496424401</v>
      </c>
      <c r="D53" s="77"/>
    </row>
    <row r="54" spans="1:4" x14ac:dyDescent="0.35">
      <c r="A54" s="126" t="s">
        <v>253</v>
      </c>
      <c r="B54" s="124">
        <v>0</v>
      </c>
      <c r="C54" s="124">
        <v>0</v>
      </c>
      <c r="D54" s="77"/>
    </row>
    <row r="55" spans="1:4" x14ac:dyDescent="0.35">
      <c r="A55" s="126" t="s">
        <v>252</v>
      </c>
      <c r="B55" s="124">
        <v>0</v>
      </c>
      <c r="C55" s="124">
        <v>0</v>
      </c>
      <c r="D55" s="77"/>
    </row>
    <row r="56" spans="1:4" x14ac:dyDescent="0.35">
      <c r="A56" s="126" t="s">
        <v>251</v>
      </c>
      <c r="B56" s="124">
        <v>0</v>
      </c>
      <c r="C56" s="124">
        <v>0</v>
      </c>
      <c r="D56" s="77"/>
    </row>
    <row r="57" spans="1:4" x14ac:dyDescent="0.35">
      <c r="A57" s="126" t="s">
        <v>250</v>
      </c>
      <c r="B57" s="124">
        <v>0</v>
      </c>
      <c r="C57" s="124">
        <v>0</v>
      </c>
      <c r="D57" s="77"/>
    </row>
    <row r="58" spans="1:4" x14ac:dyDescent="0.35">
      <c r="A58" s="126" t="s">
        <v>249</v>
      </c>
      <c r="B58" s="124">
        <v>0</v>
      </c>
      <c r="C58" s="124">
        <v>0</v>
      </c>
      <c r="D58" s="77"/>
    </row>
    <row r="59" spans="1:4" x14ac:dyDescent="0.35">
      <c r="A59" s="126" t="s">
        <v>137</v>
      </c>
      <c r="B59" s="124">
        <v>1878.1346488911358</v>
      </c>
      <c r="C59" s="124">
        <v>1492.0244865316947</v>
      </c>
      <c r="D59" s="77"/>
    </row>
    <row r="60" spans="1:4" x14ac:dyDescent="0.35">
      <c r="A60" s="77"/>
      <c r="B60" s="77"/>
      <c r="C60" s="77"/>
      <c r="D60" s="77"/>
    </row>
  </sheetData>
  <dataValidations count="2">
    <dataValidation type="decimal" allowBlank="1" showInputMessage="1" showErrorMessage="1" error="Please enter a number!" sqref="B4:C13" xr:uid="{00000000-0002-0000-0B00-000000000000}">
      <formula1>-999999999999</formula1>
      <formula2>999999999999</formula2>
    </dataValidation>
    <dataValidation allowBlank="1" showInputMessage="1" showErrorMessage="1" errorTitle="Number Format Error" error="Please enter a valid number" sqref="B48:C59 B33:C44 B18:C29" xr:uid="{00000000-0002-0000-0B00-000001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0"/>
  <sheetViews>
    <sheetView workbookViewId="0"/>
  </sheetViews>
  <sheetFormatPr defaultRowHeight="14.5" x14ac:dyDescent="0.35"/>
  <cols>
    <col min="1" max="1" width="101.453125" bestFit="1" customWidth="1"/>
    <col min="3" max="3" width="18.54296875" bestFit="1" customWidth="1"/>
    <col min="5" max="6" width="15.453125" bestFit="1" customWidth="1"/>
  </cols>
  <sheetData>
    <row r="1" spans="1:7" ht="20.5" thickBot="1" x14ac:dyDescent="0.4">
      <c r="A1" s="2" t="s">
        <v>125</v>
      </c>
      <c r="B1" s="21"/>
      <c r="C1" s="21"/>
      <c r="D1" s="21"/>
      <c r="E1" s="21"/>
      <c r="F1" s="20"/>
      <c r="G1" s="21"/>
    </row>
    <row r="2" spans="1:7" ht="18" x14ac:dyDescent="0.35">
      <c r="A2" s="75"/>
      <c r="B2" s="17"/>
      <c r="C2" s="17"/>
      <c r="D2" s="17"/>
      <c r="E2" s="74"/>
      <c r="F2" s="73"/>
      <c r="G2" s="17"/>
    </row>
    <row r="3" spans="1:7" ht="20" x14ac:dyDescent="0.35">
      <c r="A3" s="1" t="s">
        <v>124</v>
      </c>
      <c r="B3" s="17"/>
      <c r="C3" s="17"/>
      <c r="D3" s="17"/>
      <c r="E3" s="17"/>
      <c r="F3" s="17"/>
      <c r="G3" s="17"/>
    </row>
    <row r="4" spans="1:7" ht="15" thickBot="1" x14ac:dyDescent="0.4">
      <c r="A4" s="17"/>
      <c r="B4" s="17"/>
      <c r="C4" s="17"/>
      <c r="D4" s="17"/>
      <c r="E4" s="187">
        <v>45291</v>
      </c>
      <c r="F4" s="187"/>
      <c r="G4" s="17"/>
    </row>
    <row r="5" spans="1:7" ht="15" customHeight="1" x14ac:dyDescent="0.35">
      <c r="A5" s="190" t="s">
        <v>123</v>
      </c>
      <c r="B5" s="17"/>
      <c r="C5" s="190" t="s">
        <v>71</v>
      </c>
      <c r="D5" s="17"/>
      <c r="E5" s="192" t="s">
        <v>41</v>
      </c>
      <c r="F5" s="193"/>
      <c r="G5" s="17"/>
    </row>
    <row r="6" spans="1:7" ht="15" thickBot="1" x14ac:dyDescent="0.4">
      <c r="A6" s="191"/>
      <c r="B6" s="17"/>
      <c r="C6" s="191"/>
      <c r="D6" s="17"/>
      <c r="E6" s="48" t="s">
        <v>70</v>
      </c>
      <c r="F6" s="47" t="s">
        <v>69</v>
      </c>
      <c r="G6" s="17"/>
    </row>
    <row r="7" spans="1:7" x14ac:dyDescent="0.35">
      <c r="A7" s="72"/>
      <c r="B7" s="17"/>
      <c r="C7" s="71"/>
      <c r="D7" s="17"/>
      <c r="E7" s="67"/>
      <c r="F7" s="67"/>
      <c r="G7" s="17"/>
    </row>
    <row r="8" spans="1:7" x14ac:dyDescent="0.35">
      <c r="A8" s="60" t="s">
        <v>122</v>
      </c>
      <c r="B8" s="30"/>
      <c r="C8" s="59"/>
      <c r="D8" s="30"/>
      <c r="E8" s="63"/>
      <c r="F8" s="41">
        <v>797194.55024000001</v>
      </c>
      <c r="G8" s="17"/>
    </row>
    <row r="9" spans="1:7" x14ac:dyDescent="0.35">
      <c r="A9" s="60" t="s">
        <v>121</v>
      </c>
      <c r="B9" s="30"/>
      <c r="C9" s="59"/>
      <c r="D9" s="30"/>
      <c r="E9" s="41">
        <v>18019.00003999997</v>
      </c>
      <c r="F9" s="41">
        <v>7051683.0694633331</v>
      </c>
      <c r="G9" s="17"/>
    </row>
    <row r="10" spans="1:7" x14ac:dyDescent="0.35">
      <c r="A10" s="60" t="s">
        <v>120</v>
      </c>
      <c r="B10" s="30"/>
      <c r="C10" s="59"/>
      <c r="D10" s="30"/>
      <c r="E10" s="41">
        <v>2286179.4806844946</v>
      </c>
      <c r="F10" s="41">
        <v>2436219.3991209217</v>
      </c>
      <c r="G10" s="17"/>
    </row>
    <row r="11" spans="1:7" x14ac:dyDescent="0.35">
      <c r="A11" s="60" t="s">
        <v>119</v>
      </c>
      <c r="B11" s="30"/>
      <c r="C11" s="59"/>
      <c r="D11" s="30"/>
      <c r="E11" s="70">
        <v>5550839.3499217099</v>
      </c>
      <c r="F11" s="41">
        <v>5700040.3052417096</v>
      </c>
      <c r="G11" s="17"/>
    </row>
    <row r="12" spans="1:7" x14ac:dyDescent="0.35">
      <c r="A12" s="60" t="s">
        <v>118</v>
      </c>
      <c r="B12" s="30"/>
      <c r="C12" s="59"/>
      <c r="D12" s="30"/>
      <c r="E12" s="69"/>
      <c r="F12" s="41">
        <v>5392293.0491108326</v>
      </c>
      <c r="G12" s="17"/>
    </row>
    <row r="13" spans="1:7" x14ac:dyDescent="0.35">
      <c r="A13" s="60" t="s">
        <v>86</v>
      </c>
      <c r="B13" s="30"/>
      <c r="C13" s="59"/>
      <c r="D13" s="30"/>
      <c r="E13" s="41">
        <v>1260403.9361900021</v>
      </c>
      <c r="F13" s="41">
        <v>891135.06628000003</v>
      </c>
      <c r="G13" s="17"/>
    </row>
    <row r="14" spans="1:7" x14ac:dyDescent="0.35">
      <c r="A14" s="60" t="s">
        <v>117</v>
      </c>
      <c r="B14" s="30"/>
      <c r="C14" s="59"/>
      <c r="D14" s="30"/>
      <c r="E14" s="62">
        <f>SUM(E15:E17)</f>
        <v>17747785.819904052</v>
      </c>
      <c r="F14" s="62">
        <f>SUM(F15:F17)</f>
        <v>35664877.83690308</v>
      </c>
      <c r="G14" s="17"/>
    </row>
    <row r="15" spans="1:7" x14ac:dyDescent="0.35">
      <c r="A15" s="65" t="s">
        <v>116</v>
      </c>
      <c r="B15" s="30"/>
      <c r="C15" s="59" t="s">
        <v>93</v>
      </c>
      <c r="D15" s="30"/>
      <c r="E15" s="41">
        <v>14657505.470248709</v>
      </c>
      <c r="F15" s="41">
        <v>11900117.829696761</v>
      </c>
      <c r="G15" s="17"/>
    </row>
    <row r="16" spans="1:7" x14ac:dyDescent="0.35">
      <c r="A16" s="65" t="s">
        <v>115</v>
      </c>
      <c r="B16" s="30"/>
      <c r="C16" s="59" t="s">
        <v>88</v>
      </c>
      <c r="D16" s="30"/>
      <c r="E16" s="3">
        <f>'TP1'!N14</f>
        <v>3038319.1803720826</v>
      </c>
      <c r="F16" s="41">
        <v>18439872.141172383</v>
      </c>
      <c r="G16" s="17"/>
    </row>
    <row r="17" spans="1:7" x14ac:dyDescent="0.35">
      <c r="A17" s="65" t="s">
        <v>114</v>
      </c>
      <c r="B17" s="30"/>
      <c r="C17" s="59"/>
      <c r="D17" s="30"/>
      <c r="E17" s="41">
        <v>51961.169283261304</v>
      </c>
      <c r="F17" s="41">
        <v>5324887.8660339313</v>
      </c>
      <c r="G17" s="17"/>
    </row>
    <row r="18" spans="1:7" x14ac:dyDescent="0.35">
      <c r="A18" s="60" t="s">
        <v>113</v>
      </c>
      <c r="B18" s="30"/>
      <c r="C18" s="59" t="s">
        <v>112</v>
      </c>
      <c r="D18" s="30"/>
      <c r="E18" s="41">
        <v>104518952.13198304</v>
      </c>
      <c r="F18" s="41">
        <v>130786855.40948726</v>
      </c>
      <c r="G18" s="17"/>
    </row>
    <row r="19" spans="1:7" x14ac:dyDescent="0.35">
      <c r="A19" s="60" t="s">
        <v>111</v>
      </c>
      <c r="B19" s="30"/>
      <c r="C19" s="59" t="s">
        <v>110</v>
      </c>
      <c r="D19" s="30"/>
      <c r="E19" s="41">
        <v>25733472.49486509</v>
      </c>
      <c r="F19" s="41">
        <v>23671862.81622662</v>
      </c>
      <c r="G19" s="17"/>
    </row>
    <row r="20" spans="1:7" x14ac:dyDescent="0.35">
      <c r="A20" s="60" t="s">
        <v>10</v>
      </c>
      <c r="B20" s="30"/>
      <c r="C20" s="59" t="s">
        <v>109</v>
      </c>
      <c r="D20" s="30"/>
      <c r="E20" s="62">
        <f>SUM(E21:E29)</f>
        <v>3855015283.5722699</v>
      </c>
      <c r="F20" s="62">
        <f>SUM(F21:F29)</f>
        <v>3843502040.5777817</v>
      </c>
      <c r="G20" s="17"/>
    </row>
    <row r="21" spans="1:7" x14ac:dyDescent="0.35">
      <c r="A21" s="65" t="s">
        <v>24</v>
      </c>
      <c r="B21" s="30"/>
      <c r="C21" s="59" t="s">
        <v>109</v>
      </c>
      <c r="D21" s="30"/>
      <c r="E21" s="3">
        <f>'A1'!E14</f>
        <v>379320656.83652979</v>
      </c>
      <c r="F21" s="41">
        <v>379356107.82808959</v>
      </c>
      <c r="G21" s="17"/>
    </row>
    <row r="22" spans="1:7" x14ac:dyDescent="0.35">
      <c r="A22" s="65" t="s">
        <v>22</v>
      </c>
      <c r="B22" s="30"/>
      <c r="C22" s="59" t="s">
        <v>109</v>
      </c>
      <c r="D22" s="30"/>
      <c r="E22" s="3">
        <f>'A1'!E24</f>
        <v>243375502.24846649</v>
      </c>
      <c r="F22" s="41">
        <v>248003179.95188227</v>
      </c>
      <c r="G22" s="17"/>
    </row>
    <row r="23" spans="1:7" x14ac:dyDescent="0.35">
      <c r="A23" s="65" t="s">
        <v>20</v>
      </c>
      <c r="B23" s="30"/>
      <c r="C23" s="59" t="s">
        <v>109</v>
      </c>
      <c r="D23" s="30"/>
      <c r="E23" s="3">
        <f>'A1'!E35</f>
        <v>548827046.53473508</v>
      </c>
      <c r="F23" s="41">
        <v>550530165.91676986</v>
      </c>
      <c r="G23" s="17"/>
    </row>
    <row r="24" spans="1:7" x14ac:dyDescent="0.35">
      <c r="A24" s="65" t="s">
        <v>18</v>
      </c>
      <c r="B24" s="30"/>
      <c r="C24" s="59" t="s">
        <v>109</v>
      </c>
      <c r="D24" s="30"/>
      <c r="E24" s="3">
        <f>'A1'!E42</f>
        <v>2269530130.1658368</v>
      </c>
      <c r="F24" s="41">
        <v>2254988037.2998328</v>
      </c>
      <c r="G24" s="17"/>
    </row>
    <row r="25" spans="1:7" x14ac:dyDescent="0.35">
      <c r="A25" s="65" t="s">
        <v>16</v>
      </c>
      <c r="B25" s="30"/>
      <c r="C25" s="59" t="s">
        <v>109</v>
      </c>
      <c r="D25" s="30"/>
      <c r="E25" s="3">
        <f>'A1'!E53</f>
        <v>52238347.64984563</v>
      </c>
      <c r="F25" s="41">
        <v>53283337.043075643</v>
      </c>
      <c r="G25" s="17"/>
    </row>
    <row r="26" spans="1:7" x14ac:dyDescent="0.35">
      <c r="A26" s="65" t="s">
        <v>15</v>
      </c>
      <c r="B26" s="30"/>
      <c r="C26" s="59" t="s">
        <v>109</v>
      </c>
      <c r="D26" s="30"/>
      <c r="E26" s="3">
        <f>'A1'!E64</f>
        <v>12219134.289291501</v>
      </c>
      <c r="F26" s="41">
        <v>12221022.575791508</v>
      </c>
      <c r="G26" s="17"/>
    </row>
    <row r="27" spans="1:7" x14ac:dyDescent="0.35">
      <c r="A27" s="65" t="s">
        <v>14</v>
      </c>
      <c r="B27" s="30"/>
      <c r="C27" s="59" t="s">
        <v>109</v>
      </c>
      <c r="D27" s="30"/>
      <c r="E27" s="3">
        <f>'A1'!E75</f>
        <v>209837625.83021474</v>
      </c>
      <c r="F27" s="41">
        <v>206417967.18563789</v>
      </c>
      <c r="G27" s="17"/>
    </row>
    <row r="28" spans="1:7" x14ac:dyDescent="0.35">
      <c r="A28" s="65" t="s">
        <v>13</v>
      </c>
      <c r="B28" s="30"/>
      <c r="C28" s="59" t="s">
        <v>109</v>
      </c>
      <c r="D28" s="30"/>
      <c r="E28" s="3">
        <f>'A1'!E83</f>
        <v>107707140.04263991</v>
      </c>
      <c r="F28" s="41">
        <v>106735770.03433247</v>
      </c>
      <c r="G28" s="17"/>
    </row>
    <row r="29" spans="1:7" x14ac:dyDescent="0.35">
      <c r="A29" s="65" t="s">
        <v>11</v>
      </c>
      <c r="B29" s="30"/>
      <c r="C29" s="59" t="s">
        <v>109</v>
      </c>
      <c r="D29" s="30"/>
      <c r="E29" s="3">
        <f>'A1'!E90</f>
        <v>31959699.974710036</v>
      </c>
      <c r="F29" s="41">
        <v>31966452.742370002</v>
      </c>
      <c r="G29" s="17"/>
    </row>
    <row r="30" spans="1:7" x14ac:dyDescent="0.35">
      <c r="A30" s="60" t="s">
        <v>108</v>
      </c>
      <c r="B30" s="30"/>
      <c r="C30" s="59"/>
      <c r="D30" s="30"/>
      <c r="E30" s="62">
        <f>SUM(E31:E36)</f>
        <v>9586484.6860250346</v>
      </c>
      <c r="F30" s="62">
        <f>SUM(F31:F36)</f>
        <v>9638257.0227333363</v>
      </c>
      <c r="G30" s="17"/>
    </row>
    <row r="31" spans="1:7" x14ac:dyDescent="0.35">
      <c r="A31" s="65" t="s">
        <v>107</v>
      </c>
      <c r="B31" s="30"/>
      <c r="C31" s="59" t="s">
        <v>101</v>
      </c>
      <c r="D31" s="30"/>
      <c r="E31" s="41">
        <v>-38737.688790000102</v>
      </c>
      <c r="F31" s="41">
        <v>-38737.688790000102</v>
      </c>
      <c r="G31" s="17"/>
    </row>
    <row r="32" spans="1:7" x14ac:dyDescent="0.35">
      <c r="A32" s="65" t="s">
        <v>106</v>
      </c>
      <c r="B32" s="30"/>
      <c r="C32" s="59" t="s">
        <v>101</v>
      </c>
      <c r="D32" s="30"/>
      <c r="E32" s="41">
        <v>186967.77350651738</v>
      </c>
      <c r="F32" s="41">
        <v>186967.77350651738</v>
      </c>
      <c r="G32" s="17"/>
    </row>
    <row r="33" spans="1:7" x14ac:dyDescent="0.35">
      <c r="A33" s="65" t="s">
        <v>105</v>
      </c>
      <c r="B33" s="30"/>
      <c r="C33" s="59" t="s">
        <v>101</v>
      </c>
      <c r="D33" s="30"/>
      <c r="E33" s="41">
        <v>5201.9608899999957</v>
      </c>
      <c r="F33" s="41">
        <v>5201.9608899999957</v>
      </c>
      <c r="G33" s="17"/>
    </row>
    <row r="34" spans="1:7" x14ac:dyDescent="0.35">
      <c r="A34" s="65" t="s">
        <v>104</v>
      </c>
      <c r="B34" s="30"/>
      <c r="C34" s="59" t="s">
        <v>101</v>
      </c>
      <c r="D34" s="30"/>
      <c r="E34" s="41">
        <v>7530634.8167685177</v>
      </c>
      <c r="F34" s="41">
        <v>7582407.1534768194</v>
      </c>
      <c r="G34" s="17"/>
    </row>
    <row r="35" spans="1:7" x14ac:dyDescent="0.35">
      <c r="A35" s="65" t="s">
        <v>103</v>
      </c>
      <c r="B35" s="30"/>
      <c r="C35" s="59" t="s">
        <v>101</v>
      </c>
      <c r="D35" s="30"/>
      <c r="E35" s="41">
        <v>1834884.0934600001</v>
      </c>
      <c r="F35" s="41">
        <v>1834884.0934600001</v>
      </c>
      <c r="G35" s="17"/>
    </row>
    <row r="36" spans="1:7" x14ac:dyDescent="0.35">
      <c r="A36" s="65" t="s">
        <v>102</v>
      </c>
      <c r="B36" s="30"/>
      <c r="C36" s="59" t="s">
        <v>101</v>
      </c>
      <c r="D36" s="30"/>
      <c r="E36" s="41">
        <v>67533.730190000017</v>
      </c>
      <c r="F36" s="41">
        <v>67533.730190000017</v>
      </c>
      <c r="G36" s="17"/>
    </row>
    <row r="37" spans="1:7" x14ac:dyDescent="0.35">
      <c r="A37" s="60" t="s">
        <v>100</v>
      </c>
      <c r="B37" s="30"/>
      <c r="C37" s="59"/>
      <c r="D37" s="30"/>
      <c r="E37" s="62">
        <f>SUM(E38:E40)</f>
        <v>8228418.0032423548</v>
      </c>
      <c r="F37" s="62">
        <f>SUM(F38:F40)</f>
        <v>8229260.806816685</v>
      </c>
      <c r="G37" s="17"/>
    </row>
    <row r="38" spans="1:7" x14ac:dyDescent="0.35">
      <c r="A38" s="61" t="s">
        <v>77</v>
      </c>
      <c r="B38" s="30"/>
      <c r="C38" s="59"/>
      <c r="D38" s="30"/>
      <c r="E38" s="41">
        <v>895966.8578744093</v>
      </c>
      <c r="F38" s="41">
        <v>896809.6614487397</v>
      </c>
      <c r="G38" s="17"/>
    </row>
    <row r="39" spans="1:7" x14ac:dyDescent="0.35">
      <c r="A39" s="61" t="s">
        <v>76</v>
      </c>
      <c r="B39" s="30"/>
      <c r="C39" s="59"/>
      <c r="D39" s="30"/>
      <c r="E39" s="41">
        <v>7332451.1453679455</v>
      </c>
      <c r="F39" s="41">
        <v>7332451.1453679455</v>
      </c>
      <c r="G39" s="17"/>
    </row>
    <row r="40" spans="1:7" x14ac:dyDescent="0.35">
      <c r="A40" s="61" t="s">
        <v>75</v>
      </c>
      <c r="B40" s="30"/>
      <c r="C40" s="59"/>
      <c r="D40" s="30"/>
      <c r="E40" s="41">
        <v>0</v>
      </c>
      <c r="F40" s="41">
        <v>0</v>
      </c>
      <c r="G40" s="17"/>
    </row>
    <row r="41" spans="1:7" x14ac:dyDescent="0.35">
      <c r="A41" s="60" t="s">
        <v>99</v>
      </c>
      <c r="B41" s="30"/>
      <c r="C41" s="59" t="s">
        <v>98</v>
      </c>
      <c r="D41" s="30"/>
      <c r="E41" s="41">
        <v>55660394.097532913</v>
      </c>
      <c r="F41" s="41">
        <v>54622457.080661163</v>
      </c>
      <c r="G41" s="17"/>
    </row>
    <row r="42" spans="1:7" x14ac:dyDescent="0.35">
      <c r="A42" s="60" t="s">
        <v>97</v>
      </c>
      <c r="B42" s="30"/>
      <c r="C42" s="59"/>
      <c r="D42" s="30"/>
      <c r="E42" s="41">
        <v>6870295.6355593596</v>
      </c>
      <c r="F42" s="41">
        <v>26958830.260253381</v>
      </c>
      <c r="G42" s="17"/>
    </row>
    <row r="43" spans="1:7" x14ac:dyDescent="0.35">
      <c r="A43" s="28"/>
      <c r="B43" s="30"/>
      <c r="C43" s="68"/>
      <c r="D43" s="30"/>
      <c r="E43" s="57"/>
      <c r="F43" s="66"/>
      <c r="G43" s="17"/>
    </row>
    <row r="44" spans="1:7" x14ac:dyDescent="0.35">
      <c r="A44" s="56" t="s">
        <v>28</v>
      </c>
      <c r="B44" s="17"/>
      <c r="C44" s="59"/>
      <c r="D44" s="17"/>
      <c r="E44" s="54">
        <f>SUM(E8:E14)+SUM(E18:E20)+E30+E37+SUM(E41:E42)</f>
        <v>4092476528.2082181</v>
      </c>
      <c r="F44" s="54">
        <f>SUM(F8:F14)+SUM(F18:F20)+F30+F37+SUM(F41:F42)</f>
        <v>4155343007.25032</v>
      </c>
      <c r="G44" s="17"/>
    </row>
    <row r="45" spans="1:7" x14ac:dyDescent="0.35">
      <c r="A45" s="9"/>
      <c r="B45" s="17"/>
      <c r="C45" s="17"/>
      <c r="D45" s="17"/>
      <c r="E45" s="49"/>
      <c r="F45" s="43"/>
      <c r="G45" s="17"/>
    </row>
    <row r="46" spans="1:7" ht="20" x14ac:dyDescent="0.35">
      <c r="A46" s="1" t="s">
        <v>96</v>
      </c>
      <c r="B46" s="17"/>
      <c r="C46" s="17"/>
      <c r="D46" s="17"/>
      <c r="E46" s="49"/>
      <c r="F46" s="49"/>
      <c r="G46" s="17"/>
    </row>
    <row r="47" spans="1:7" ht="15" thickBot="1" x14ac:dyDescent="0.4">
      <c r="A47" s="9"/>
      <c r="B47" s="17"/>
      <c r="C47" s="17"/>
      <c r="D47" s="17"/>
      <c r="E47" s="49"/>
      <c r="F47" s="49"/>
      <c r="G47" s="17"/>
    </row>
    <row r="48" spans="1:7" ht="15" customHeight="1" x14ac:dyDescent="0.35">
      <c r="A48" s="188" t="s">
        <v>95</v>
      </c>
      <c r="B48" s="17"/>
      <c r="C48" s="190" t="s">
        <v>71</v>
      </c>
      <c r="D48" s="17"/>
      <c r="E48" s="192" t="s">
        <v>41</v>
      </c>
      <c r="F48" s="193"/>
      <c r="G48" s="17"/>
    </row>
    <row r="49" spans="1:7" ht="15" thickBot="1" x14ac:dyDescent="0.4">
      <c r="A49" s="189"/>
      <c r="B49" s="17"/>
      <c r="C49" s="191"/>
      <c r="D49" s="17"/>
      <c r="E49" s="48" t="s">
        <v>70</v>
      </c>
      <c r="F49" s="47" t="s">
        <v>69</v>
      </c>
      <c r="G49" s="17"/>
    </row>
    <row r="50" spans="1:7" x14ac:dyDescent="0.35">
      <c r="A50" s="45"/>
      <c r="B50" s="17"/>
      <c r="C50" s="45"/>
      <c r="D50" s="17"/>
      <c r="E50" s="67"/>
      <c r="F50" s="43"/>
      <c r="G50" s="17"/>
    </row>
    <row r="51" spans="1:7" x14ac:dyDescent="0.35">
      <c r="A51" s="60" t="s">
        <v>94</v>
      </c>
      <c r="B51" s="30"/>
      <c r="C51" s="59"/>
      <c r="D51" s="30"/>
      <c r="E51" s="62">
        <f>SUM(E52:E54)</f>
        <v>18221316.4116816</v>
      </c>
      <c r="F51" s="62">
        <f>SUM(F52:F54)</f>
        <v>23555262.17681152</v>
      </c>
      <c r="G51" s="17"/>
    </row>
    <row r="52" spans="1:7" x14ac:dyDescent="0.35">
      <c r="A52" s="65" t="s">
        <v>91</v>
      </c>
      <c r="B52" s="30"/>
      <c r="C52" s="59" t="s">
        <v>93</v>
      </c>
      <c r="D52" s="30"/>
      <c r="E52" s="3">
        <v>0</v>
      </c>
      <c r="F52" s="41">
        <v>23555262.17681152</v>
      </c>
      <c r="G52" s="17"/>
    </row>
    <row r="53" spans="1:7" x14ac:dyDescent="0.35">
      <c r="A53" s="65" t="s">
        <v>90</v>
      </c>
      <c r="B53" s="30"/>
      <c r="C53" s="59" t="s">
        <v>93</v>
      </c>
      <c r="D53" s="30"/>
      <c r="E53" s="3">
        <v>18065747.67498742</v>
      </c>
      <c r="F53" s="66"/>
      <c r="G53" s="17"/>
    </row>
    <row r="54" spans="1:7" x14ac:dyDescent="0.35">
      <c r="A54" s="65" t="s">
        <v>89</v>
      </c>
      <c r="B54" s="30"/>
      <c r="C54" s="59" t="s">
        <v>93</v>
      </c>
      <c r="D54" s="30"/>
      <c r="E54" s="3">
        <v>155568.73669417799</v>
      </c>
      <c r="F54" s="66"/>
      <c r="G54" s="17"/>
    </row>
    <row r="55" spans="1:7" x14ac:dyDescent="0.35">
      <c r="A55" s="64" t="s">
        <v>92</v>
      </c>
      <c r="B55" s="30"/>
      <c r="C55" s="59"/>
      <c r="D55" s="30"/>
      <c r="E55" s="62">
        <f>SUM(E56:E58)</f>
        <v>3488672430.4935393</v>
      </c>
      <c r="F55" s="62">
        <f>SUM(F56:F58)</f>
        <v>3702519180.8588958</v>
      </c>
      <c r="G55" s="17"/>
    </row>
    <row r="56" spans="1:7" x14ac:dyDescent="0.35">
      <c r="A56" s="65" t="s">
        <v>91</v>
      </c>
      <c r="B56" s="30"/>
      <c r="C56" s="59" t="s">
        <v>88</v>
      </c>
      <c r="D56" s="30"/>
      <c r="E56" s="3">
        <f>'TP1'!I14</f>
        <v>1523802145.2178934</v>
      </c>
      <c r="F56" s="41">
        <v>3702519180.8588958</v>
      </c>
      <c r="G56" s="17"/>
    </row>
    <row r="57" spans="1:7" x14ac:dyDescent="0.35">
      <c r="A57" s="65" t="s">
        <v>90</v>
      </c>
      <c r="B57" s="30"/>
      <c r="C57" s="59" t="s">
        <v>88</v>
      </c>
      <c r="D57" s="30"/>
      <c r="E57" s="3">
        <f>'TP1'!B14</f>
        <v>1907229746.0729251</v>
      </c>
      <c r="F57" s="66"/>
      <c r="G57" s="17"/>
    </row>
    <row r="58" spans="1:7" x14ac:dyDescent="0.35">
      <c r="A58" s="65" t="s">
        <v>89</v>
      </c>
      <c r="B58" s="30"/>
      <c r="C58" s="59" t="s">
        <v>88</v>
      </c>
      <c r="D58" s="30"/>
      <c r="E58" s="3">
        <f>'TP1'!F14</f>
        <v>57640539.202721328</v>
      </c>
      <c r="F58" s="66"/>
      <c r="G58" s="17"/>
    </row>
    <row r="59" spans="1:7" x14ac:dyDescent="0.35">
      <c r="A59" s="60" t="s">
        <v>87</v>
      </c>
      <c r="B59" s="30"/>
      <c r="C59" s="59"/>
      <c r="D59" s="30"/>
      <c r="E59" s="62">
        <f>E55+E51</f>
        <v>3506893746.905221</v>
      </c>
      <c r="F59" s="62">
        <f>F55+F51</f>
        <v>3726074443.0357075</v>
      </c>
      <c r="G59" s="17"/>
    </row>
    <row r="60" spans="1:7" x14ac:dyDescent="0.35">
      <c r="A60" s="60" t="s">
        <v>86</v>
      </c>
      <c r="B60" s="30"/>
      <c r="C60" s="59"/>
      <c r="D60" s="30"/>
      <c r="E60" s="41">
        <v>125117.79956350199</v>
      </c>
      <c r="F60" s="41">
        <v>112359.4364755</v>
      </c>
      <c r="G60" s="17"/>
    </row>
    <row r="61" spans="1:7" x14ac:dyDescent="0.35">
      <c r="A61" s="60" t="s">
        <v>85</v>
      </c>
      <c r="B61" s="30"/>
      <c r="C61" s="59"/>
      <c r="D61" s="30"/>
      <c r="E61" s="41">
        <v>11165099.515658317</v>
      </c>
      <c r="F61" s="41">
        <v>10174101.487474501</v>
      </c>
      <c r="G61" s="17"/>
    </row>
    <row r="62" spans="1:7" x14ac:dyDescent="0.35">
      <c r="A62" s="60" t="s">
        <v>84</v>
      </c>
      <c r="B62" s="30"/>
      <c r="C62" s="59"/>
      <c r="D62" s="30"/>
      <c r="E62" s="41">
        <v>373921.13686999999</v>
      </c>
      <c r="F62" s="41">
        <v>373921.13686999999</v>
      </c>
      <c r="G62" s="17"/>
    </row>
    <row r="63" spans="1:7" x14ac:dyDescent="0.35">
      <c r="A63" s="60" t="s">
        <v>49</v>
      </c>
      <c r="B63" s="30"/>
      <c r="C63" s="59"/>
      <c r="D63" s="30"/>
      <c r="E63" s="62">
        <f>SUM(E64:E66)</f>
        <v>15565155.617916021</v>
      </c>
      <c r="F63" s="62">
        <f>SUM(F64:F66)</f>
        <v>24790174.74179</v>
      </c>
      <c r="G63" s="17"/>
    </row>
    <row r="64" spans="1:7" x14ac:dyDescent="0.35">
      <c r="A64" s="65" t="s">
        <v>48</v>
      </c>
      <c r="B64" s="30"/>
      <c r="C64" s="59"/>
      <c r="D64" s="30"/>
      <c r="E64" s="41">
        <v>15565155.617916021</v>
      </c>
      <c r="F64" s="41">
        <v>24790174.74179</v>
      </c>
      <c r="G64" s="17"/>
    </row>
    <row r="65" spans="1:7" x14ac:dyDescent="0.35">
      <c r="A65" s="65" t="s">
        <v>47</v>
      </c>
      <c r="B65" s="30"/>
      <c r="C65" s="59"/>
      <c r="D65" s="30"/>
      <c r="E65" s="41">
        <v>0</v>
      </c>
      <c r="F65" s="41">
        <v>0</v>
      </c>
      <c r="G65" s="17"/>
    </row>
    <row r="66" spans="1:7" x14ac:dyDescent="0.35">
      <c r="A66" s="65" t="s">
        <v>46</v>
      </c>
      <c r="B66" s="30"/>
      <c r="C66" s="59"/>
      <c r="D66" s="30"/>
      <c r="E66" s="41">
        <v>0</v>
      </c>
      <c r="F66" s="41">
        <v>0</v>
      </c>
      <c r="G66" s="17"/>
    </row>
    <row r="67" spans="1:7" x14ac:dyDescent="0.35">
      <c r="A67" s="60" t="s">
        <v>83</v>
      </c>
      <c r="B67" s="30"/>
      <c r="C67" s="59"/>
      <c r="D67" s="30"/>
      <c r="E67" s="41">
        <v>0</v>
      </c>
      <c r="F67" s="41">
        <v>0</v>
      </c>
      <c r="G67" s="17"/>
    </row>
    <row r="68" spans="1:7" x14ac:dyDescent="0.35">
      <c r="A68" s="60" t="s">
        <v>82</v>
      </c>
      <c r="B68" s="30"/>
      <c r="C68" s="59"/>
      <c r="D68" s="30"/>
      <c r="E68" s="41">
        <v>4218054.948354953</v>
      </c>
      <c r="F68" s="41">
        <v>2020015.7188249524</v>
      </c>
      <c r="G68" s="17"/>
    </row>
    <row r="69" spans="1:7" x14ac:dyDescent="0.35">
      <c r="A69" s="60" t="s">
        <v>81</v>
      </c>
      <c r="B69" s="30"/>
      <c r="C69" s="59"/>
      <c r="D69" s="30"/>
      <c r="E69" s="41">
        <v>25650091.188711599</v>
      </c>
      <c r="F69" s="41">
        <v>26680976.23983255</v>
      </c>
      <c r="G69" s="17"/>
    </row>
    <row r="70" spans="1:7" x14ac:dyDescent="0.35">
      <c r="A70" s="64" t="s">
        <v>80</v>
      </c>
      <c r="B70" s="30"/>
      <c r="C70" s="59"/>
      <c r="D70" s="30"/>
      <c r="E70" s="41">
        <v>0</v>
      </c>
      <c r="F70" s="63"/>
      <c r="G70" s="17"/>
    </row>
    <row r="71" spans="1:7" x14ac:dyDescent="0.35">
      <c r="A71" s="60" t="s">
        <v>79</v>
      </c>
      <c r="B71" s="30"/>
      <c r="C71" s="59"/>
      <c r="D71" s="30"/>
      <c r="E71" s="41">
        <v>4405848.2077915575</v>
      </c>
      <c r="F71" s="41">
        <v>4194437.3740960769</v>
      </c>
      <c r="G71" s="17"/>
    </row>
    <row r="72" spans="1:7" x14ac:dyDescent="0.35">
      <c r="A72" s="60" t="s">
        <v>78</v>
      </c>
      <c r="B72" s="30"/>
      <c r="C72" s="59"/>
      <c r="D72" s="30"/>
      <c r="E72" s="62">
        <f>SUM(E73:E75)</f>
        <v>67511457.628010988</v>
      </c>
      <c r="F72" s="62">
        <f>SUM(F73:F75)</f>
        <v>23789081.657556821</v>
      </c>
      <c r="G72" s="17"/>
    </row>
    <row r="73" spans="1:7" x14ac:dyDescent="0.35">
      <c r="A73" s="61" t="s">
        <v>77</v>
      </c>
      <c r="B73" s="30"/>
      <c r="C73" s="59"/>
      <c r="D73" s="30"/>
      <c r="E73" s="41">
        <v>4573472.0335185621</v>
      </c>
      <c r="F73" s="41">
        <v>2406106.8147001751</v>
      </c>
      <c r="G73" s="17"/>
    </row>
    <row r="74" spans="1:7" x14ac:dyDescent="0.35">
      <c r="A74" s="61" t="s">
        <v>76</v>
      </c>
      <c r="B74" s="30"/>
      <c r="C74" s="59"/>
      <c r="D74" s="30"/>
      <c r="E74" s="41">
        <v>59140487.79978808</v>
      </c>
      <c r="F74" s="41">
        <v>17583848.552567188</v>
      </c>
      <c r="G74" s="17"/>
    </row>
    <row r="75" spans="1:7" x14ac:dyDescent="0.35">
      <c r="A75" s="61" t="s">
        <v>75</v>
      </c>
      <c r="B75" s="30"/>
      <c r="C75" s="59"/>
      <c r="D75" s="30"/>
      <c r="E75" s="41">
        <v>3797497.7947043506</v>
      </c>
      <c r="F75" s="41">
        <v>3799126.2902894584</v>
      </c>
      <c r="G75" s="17"/>
    </row>
    <row r="76" spans="1:7" x14ac:dyDescent="0.35">
      <c r="A76" s="60" t="s">
        <v>32</v>
      </c>
      <c r="B76" s="30"/>
      <c r="C76" s="59"/>
      <c r="D76" s="30"/>
      <c r="E76" s="41">
        <v>91715131.787184492</v>
      </c>
      <c r="F76" s="41">
        <v>82847591.382316038</v>
      </c>
      <c r="G76" s="17"/>
    </row>
    <row r="77" spans="1:7" x14ac:dyDescent="0.35">
      <c r="A77" s="28"/>
      <c r="B77" s="30"/>
      <c r="C77" s="58"/>
      <c r="D77" s="30"/>
      <c r="E77" s="57"/>
      <c r="F77" s="57"/>
      <c r="G77" s="17"/>
    </row>
    <row r="78" spans="1:7" x14ac:dyDescent="0.35">
      <c r="A78" s="56" t="s">
        <v>27</v>
      </c>
      <c r="B78" s="17"/>
      <c r="C78" s="55"/>
      <c r="D78" s="17"/>
      <c r="E78" s="54">
        <f>E59+SUM(E60:E61)+E62+E63+SUM(E67:E72)+E76</f>
        <v>3727623624.7352824</v>
      </c>
      <c r="F78" s="54">
        <f>F59+SUM(F60:F61)+F62+F63+SUM(F67:F72)+F76</f>
        <v>3901057102.2109437</v>
      </c>
      <c r="G78" s="17"/>
    </row>
    <row r="79" spans="1:7" ht="15" thickBot="1" x14ac:dyDescent="0.4">
      <c r="A79" s="53"/>
      <c r="B79" s="17"/>
      <c r="C79" s="17"/>
      <c r="D79" s="17"/>
      <c r="E79" s="52"/>
      <c r="F79" s="51"/>
      <c r="G79" s="17"/>
    </row>
    <row r="80" spans="1:7" ht="16" thickBot="1" x14ac:dyDescent="0.4">
      <c r="A80" s="26" t="s">
        <v>74</v>
      </c>
      <c r="B80" s="24"/>
      <c r="C80" s="25"/>
      <c r="D80" s="24"/>
      <c r="E80" s="50">
        <f>E44-E78</f>
        <v>364852903.47293568</v>
      </c>
      <c r="F80" s="22">
        <f>F44-F78</f>
        <v>254285905.03937626</v>
      </c>
      <c r="G80" s="17"/>
    </row>
    <row r="81" spans="1:7" x14ac:dyDescent="0.35">
      <c r="A81" s="9"/>
      <c r="B81" s="17"/>
      <c r="C81" s="17"/>
      <c r="D81" s="17"/>
      <c r="E81" s="49"/>
      <c r="F81" s="43"/>
      <c r="G81" s="17"/>
    </row>
    <row r="82" spans="1:7" ht="20" x14ac:dyDescent="0.35">
      <c r="A82" s="1" t="s">
        <v>73</v>
      </c>
      <c r="B82" s="17"/>
      <c r="C82" s="17"/>
      <c r="D82" s="17"/>
      <c r="E82" s="49"/>
      <c r="F82" s="49"/>
      <c r="G82" s="17"/>
    </row>
    <row r="83" spans="1:7" ht="15" thickBot="1" x14ac:dyDescent="0.4">
      <c r="A83" s="9"/>
      <c r="B83" s="17"/>
      <c r="C83" s="17"/>
      <c r="D83" s="17"/>
      <c r="E83" s="49"/>
      <c r="F83" s="49"/>
      <c r="G83" s="17"/>
    </row>
    <row r="84" spans="1:7" ht="15" customHeight="1" x14ac:dyDescent="0.35">
      <c r="A84" s="188" t="s">
        <v>72</v>
      </c>
      <c r="B84" s="17"/>
      <c r="C84" s="190" t="s">
        <v>71</v>
      </c>
      <c r="D84" s="17"/>
      <c r="E84" s="192" t="s">
        <v>41</v>
      </c>
      <c r="F84" s="193"/>
      <c r="G84" s="17"/>
    </row>
    <row r="85" spans="1:7" ht="15" thickBot="1" x14ac:dyDescent="0.4">
      <c r="A85" s="189"/>
      <c r="B85" s="17"/>
      <c r="C85" s="191"/>
      <c r="D85" s="17"/>
      <c r="E85" s="48" t="s">
        <v>70</v>
      </c>
      <c r="F85" s="47" t="s">
        <v>69</v>
      </c>
      <c r="G85" s="17"/>
    </row>
    <row r="86" spans="1:7" x14ac:dyDescent="0.35">
      <c r="A86" s="46"/>
      <c r="B86" s="17"/>
      <c r="C86" s="45"/>
      <c r="D86" s="17"/>
      <c r="E86" s="44"/>
      <c r="F86" s="43"/>
      <c r="G86" s="17"/>
    </row>
    <row r="87" spans="1:7" x14ac:dyDescent="0.35">
      <c r="A87" s="32" t="s">
        <v>68</v>
      </c>
      <c r="B87" s="30"/>
      <c r="C87" s="31"/>
      <c r="D87" s="30"/>
      <c r="E87" s="37">
        <f>SUM(E88:E89)</f>
        <v>4661707.8597200001</v>
      </c>
      <c r="F87" s="37">
        <f>SUM(F88:F89)</f>
        <v>4661708.0597199993</v>
      </c>
      <c r="G87" s="17"/>
    </row>
    <row r="88" spans="1:7" x14ac:dyDescent="0.35">
      <c r="A88" s="33" t="s">
        <v>66</v>
      </c>
      <c r="B88" s="30"/>
      <c r="C88" s="39"/>
      <c r="D88" s="30"/>
      <c r="E88" s="29">
        <v>4661707.8597200001</v>
      </c>
      <c r="F88" s="29">
        <v>4661708.0597199993</v>
      </c>
      <c r="G88" s="17"/>
    </row>
    <row r="89" spans="1:7" x14ac:dyDescent="0.35">
      <c r="A89" s="33" t="s">
        <v>65</v>
      </c>
      <c r="B89" s="30"/>
      <c r="C89" s="39"/>
      <c r="D89" s="30"/>
      <c r="E89" s="29">
        <v>0</v>
      </c>
      <c r="F89" s="29">
        <v>0</v>
      </c>
      <c r="G89" s="17"/>
    </row>
    <row r="90" spans="1:7" x14ac:dyDescent="0.35">
      <c r="A90" s="32" t="s">
        <v>67</v>
      </c>
      <c r="B90" s="30"/>
      <c r="C90" s="31"/>
      <c r="D90" s="30"/>
      <c r="E90" s="37">
        <f>SUM(E91:E93)</f>
        <v>0</v>
      </c>
      <c r="F90" s="37">
        <f>SUM(F91:F93)</f>
        <v>0</v>
      </c>
      <c r="G90" s="17"/>
    </row>
    <row r="91" spans="1:7" x14ac:dyDescent="0.35">
      <c r="A91" s="33" t="s">
        <v>66</v>
      </c>
      <c r="B91" s="30"/>
      <c r="C91" s="31"/>
      <c r="D91" s="30"/>
      <c r="E91" s="29">
        <v>0</v>
      </c>
      <c r="F91" s="29">
        <v>0</v>
      </c>
      <c r="G91" s="17"/>
    </row>
    <row r="92" spans="1:7" x14ac:dyDescent="0.35">
      <c r="A92" s="33" t="s">
        <v>65</v>
      </c>
      <c r="B92" s="30"/>
      <c r="C92" s="31"/>
      <c r="D92" s="30"/>
      <c r="E92" s="29">
        <v>0</v>
      </c>
      <c r="F92" s="29">
        <v>0</v>
      </c>
      <c r="G92" s="17"/>
    </row>
    <row r="93" spans="1:7" x14ac:dyDescent="0.35">
      <c r="A93" s="33" t="s">
        <v>64</v>
      </c>
      <c r="B93" s="30"/>
      <c r="C93" s="31"/>
      <c r="D93" s="30"/>
      <c r="E93" s="29">
        <v>0</v>
      </c>
      <c r="F93" s="29">
        <v>0</v>
      </c>
      <c r="G93" s="17"/>
    </row>
    <row r="94" spans="1:7" x14ac:dyDescent="0.35">
      <c r="A94" s="32" t="s">
        <v>63</v>
      </c>
      <c r="B94" s="30"/>
      <c r="C94" s="31"/>
      <c r="D94" s="30"/>
      <c r="E94" s="29">
        <v>16941193.215269998</v>
      </c>
      <c r="F94" s="29">
        <v>16941192.813270003</v>
      </c>
      <c r="G94" s="17"/>
    </row>
    <row r="95" spans="1:7" x14ac:dyDescent="0.35">
      <c r="A95" s="32" t="s">
        <v>62</v>
      </c>
      <c r="B95" s="30"/>
      <c r="C95" s="31"/>
      <c r="D95" s="30"/>
      <c r="E95" s="29">
        <v>161350.92800000001</v>
      </c>
      <c r="F95" s="29">
        <v>161350.92800000001</v>
      </c>
      <c r="G95" s="17"/>
    </row>
    <row r="96" spans="1:7" x14ac:dyDescent="0.35">
      <c r="A96" s="5" t="s">
        <v>61</v>
      </c>
      <c r="B96" s="30"/>
      <c r="C96" s="38"/>
      <c r="D96" s="30"/>
      <c r="E96" s="29">
        <v>203230230.29993451</v>
      </c>
      <c r="F96" s="29">
        <v>212843075.73740298</v>
      </c>
      <c r="G96" s="17"/>
    </row>
    <row r="97" spans="1:7" x14ac:dyDescent="0.35">
      <c r="A97" s="32" t="s">
        <v>60</v>
      </c>
      <c r="B97" s="30"/>
      <c r="C97" s="31"/>
      <c r="D97" s="30"/>
      <c r="E97" s="29">
        <v>23193720.276016612</v>
      </c>
      <c r="F97" s="29">
        <v>18565923.693650808</v>
      </c>
      <c r="G97" s="17"/>
    </row>
    <row r="98" spans="1:7" x14ac:dyDescent="0.35">
      <c r="A98" s="32" t="s">
        <v>59</v>
      </c>
      <c r="B98" s="30"/>
      <c r="C98" s="31"/>
      <c r="D98" s="30"/>
      <c r="E98" s="42">
        <f>E99+E100+E102+E103+E104</f>
        <v>-180968119.47934884</v>
      </c>
      <c r="F98" s="34"/>
      <c r="G98" s="17"/>
    </row>
    <row r="99" spans="1:7" x14ac:dyDescent="0.35">
      <c r="A99" s="33" t="s">
        <v>58</v>
      </c>
      <c r="B99" s="30"/>
      <c r="C99" s="39"/>
      <c r="D99" s="30"/>
      <c r="E99" s="41">
        <v>-54786583.320976213</v>
      </c>
      <c r="F99" s="34"/>
      <c r="G99" s="17"/>
    </row>
    <row r="100" spans="1:7" x14ac:dyDescent="0.35">
      <c r="A100" s="33" t="s">
        <v>57</v>
      </c>
      <c r="B100" s="30"/>
      <c r="C100" s="39"/>
      <c r="D100" s="30"/>
      <c r="E100" s="40">
        <v>200367638.34599647</v>
      </c>
      <c r="F100" s="34"/>
      <c r="G100" s="17"/>
    </row>
    <row r="101" spans="1:7" x14ac:dyDescent="0.35">
      <c r="A101" s="33" t="s">
        <v>56</v>
      </c>
      <c r="B101" s="30"/>
      <c r="C101" s="39"/>
      <c r="D101" s="30"/>
      <c r="E101" s="34"/>
      <c r="F101" s="29">
        <v>0</v>
      </c>
      <c r="G101" s="17"/>
    </row>
    <row r="102" spans="1:7" x14ac:dyDescent="0.35">
      <c r="A102" s="33" t="s">
        <v>55</v>
      </c>
      <c r="B102" s="30"/>
      <c r="C102" s="39"/>
      <c r="D102" s="30"/>
      <c r="E102" s="37">
        <f>-E105</f>
        <v>-279228212.14844799</v>
      </c>
      <c r="F102" s="34"/>
      <c r="G102" s="17"/>
    </row>
    <row r="103" spans="1:7" x14ac:dyDescent="0.35">
      <c r="A103" s="33" t="s">
        <v>54</v>
      </c>
      <c r="B103" s="30"/>
      <c r="C103" s="39"/>
      <c r="D103" s="30"/>
      <c r="E103" s="29">
        <v>-43452877.79262767</v>
      </c>
      <c r="F103" s="34"/>
      <c r="G103" s="17"/>
    </row>
    <row r="104" spans="1:7" x14ac:dyDescent="0.35">
      <c r="A104" s="33" t="s">
        <v>53</v>
      </c>
      <c r="B104" s="30"/>
      <c r="C104" s="39"/>
      <c r="D104" s="30"/>
      <c r="E104" s="29">
        <v>-3868084.5632934398</v>
      </c>
      <c r="F104" s="34"/>
      <c r="G104" s="17"/>
    </row>
    <row r="105" spans="1:7" x14ac:dyDescent="0.35">
      <c r="A105" s="32" t="s">
        <v>52</v>
      </c>
      <c r="B105" s="30"/>
      <c r="C105" s="31"/>
      <c r="D105" s="30"/>
      <c r="E105" s="29">
        <v>279228212.14844799</v>
      </c>
      <c r="F105" s="34"/>
      <c r="G105" s="17"/>
    </row>
    <row r="106" spans="1:7" x14ac:dyDescent="0.35">
      <c r="A106" s="32" t="s">
        <v>51</v>
      </c>
      <c r="B106" s="30"/>
      <c r="C106" s="31"/>
      <c r="D106" s="30"/>
      <c r="E106" s="37">
        <f>E107+E111+E115</f>
        <v>24408862.809206016</v>
      </c>
      <c r="F106" s="37">
        <f>F107+F111+F115</f>
        <v>10000</v>
      </c>
      <c r="G106" s="17"/>
    </row>
    <row r="107" spans="1:7" x14ac:dyDescent="0.35">
      <c r="A107" s="33" t="s">
        <v>50</v>
      </c>
      <c r="B107" s="30"/>
      <c r="C107" s="31"/>
      <c r="D107" s="30"/>
      <c r="E107" s="37">
        <f>SUM(E108:E110)</f>
        <v>24981.33</v>
      </c>
      <c r="F107" s="37">
        <f>SUM(F108:F110)</f>
        <v>10000</v>
      </c>
      <c r="G107" s="17"/>
    </row>
    <row r="108" spans="1:7" x14ac:dyDescent="0.35">
      <c r="A108" s="36" t="s">
        <v>48</v>
      </c>
      <c r="B108" s="30"/>
      <c r="C108" s="39"/>
      <c r="D108" s="30"/>
      <c r="E108" s="29">
        <v>0</v>
      </c>
      <c r="F108" s="29">
        <v>0</v>
      </c>
      <c r="G108" s="17"/>
    </row>
    <row r="109" spans="1:7" x14ac:dyDescent="0.35">
      <c r="A109" s="36" t="s">
        <v>47</v>
      </c>
      <c r="B109" s="30"/>
      <c r="C109" s="39"/>
      <c r="D109" s="30"/>
      <c r="E109" s="29">
        <v>14981.33</v>
      </c>
      <c r="F109" s="29">
        <v>0</v>
      </c>
      <c r="G109" s="17"/>
    </row>
    <row r="110" spans="1:7" x14ac:dyDescent="0.35">
      <c r="A110" s="36" t="s">
        <v>46</v>
      </c>
      <c r="B110" s="30"/>
      <c r="C110" s="39"/>
      <c r="D110" s="30"/>
      <c r="E110" s="29">
        <v>10000</v>
      </c>
      <c r="F110" s="29">
        <v>10000</v>
      </c>
      <c r="G110" s="17"/>
    </row>
    <row r="111" spans="1:7" x14ac:dyDescent="0.35">
      <c r="A111" s="33" t="s">
        <v>49</v>
      </c>
      <c r="B111" s="30"/>
      <c r="C111" s="38"/>
      <c r="D111" s="30"/>
      <c r="E111" s="37">
        <f>SUM(E112:E114)</f>
        <v>24383881.479206018</v>
      </c>
      <c r="F111" s="34"/>
      <c r="G111" s="17"/>
    </row>
    <row r="112" spans="1:7" x14ac:dyDescent="0.35">
      <c r="A112" s="36" t="s">
        <v>48</v>
      </c>
      <c r="B112" s="30"/>
      <c r="C112" s="35"/>
      <c r="D112" s="30"/>
      <c r="E112" s="29">
        <v>24356929.954076018</v>
      </c>
      <c r="F112" s="34"/>
      <c r="G112" s="17"/>
    </row>
    <row r="113" spans="1:7" x14ac:dyDescent="0.35">
      <c r="A113" s="36" t="s">
        <v>47</v>
      </c>
      <c r="B113" s="30"/>
      <c r="C113" s="35"/>
      <c r="D113" s="30"/>
      <c r="E113" s="29">
        <v>0</v>
      </c>
      <c r="F113" s="34"/>
      <c r="G113" s="17"/>
    </row>
    <row r="114" spans="1:7" x14ac:dyDescent="0.35">
      <c r="A114" s="36" t="s">
        <v>46</v>
      </c>
      <c r="B114" s="30"/>
      <c r="C114" s="35"/>
      <c r="D114" s="30"/>
      <c r="E114" s="29">
        <v>26951.525130000002</v>
      </c>
      <c r="F114" s="34"/>
      <c r="G114" s="17"/>
    </row>
    <row r="115" spans="1:7" x14ac:dyDescent="0.35">
      <c r="A115" s="33" t="s">
        <v>45</v>
      </c>
      <c r="B115" s="30"/>
      <c r="C115" s="31"/>
      <c r="D115" s="30"/>
      <c r="E115" s="29">
        <v>0</v>
      </c>
      <c r="F115" s="29">
        <v>0</v>
      </c>
      <c r="G115" s="17"/>
    </row>
    <row r="116" spans="1:7" x14ac:dyDescent="0.35">
      <c r="A116" s="32" t="s">
        <v>44</v>
      </c>
      <c r="B116" s="30"/>
      <c r="C116" s="31"/>
      <c r="D116" s="30"/>
      <c r="E116" s="29">
        <v>0</v>
      </c>
      <c r="F116" s="29">
        <v>26951.525130000002</v>
      </c>
      <c r="G116" s="17"/>
    </row>
    <row r="117" spans="1:7" ht="15" thickBot="1" x14ac:dyDescent="0.4">
      <c r="A117" s="28"/>
      <c r="B117" s="17"/>
      <c r="C117" s="28"/>
      <c r="D117" s="17"/>
      <c r="E117" s="27"/>
      <c r="F117" s="27"/>
      <c r="G117" s="17"/>
    </row>
    <row r="118" spans="1:7" ht="16" thickBot="1" x14ac:dyDescent="0.4">
      <c r="A118" s="26" t="s">
        <v>43</v>
      </c>
      <c r="B118" s="24"/>
      <c r="C118" s="25"/>
      <c r="D118" s="24"/>
      <c r="E118" s="23">
        <f>E87+E90+SUM(E94:E98)+SUM(E105:E106)+E116</f>
        <v>370857158.05724627</v>
      </c>
      <c r="F118" s="22">
        <f>F87+F90+SUM(F94:F97)+F101+SUM(F105:F106)+F116</f>
        <v>253210202.75717381</v>
      </c>
      <c r="G118" s="17"/>
    </row>
    <row r="119" spans="1:7" x14ac:dyDescent="0.35">
      <c r="A119" s="9"/>
      <c r="B119" s="17"/>
      <c r="C119" s="17"/>
      <c r="D119" s="17"/>
      <c r="E119" s="17"/>
      <c r="F119" s="12"/>
      <c r="G119" s="17"/>
    </row>
    <row r="120" spans="1:7" x14ac:dyDescent="0.35">
      <c r="A120" s="17"/>
      <c r="B120" s="17"/>
      <c r="C120" s="17"/>
      <c r="D120" s="17"/>
      <c r="E120" s="17"/>
      <c r="F120" s="12"/>
      <c r="G120" s="17"/>
    </row>
  </sheetData>
  <mergeCells count="10">
    <mergeCell ref="E4:F4"/>
    <mergeCell ref="A84:A85"/>
    <mergeCell ref="C84:C85"/>
    <mergeCell ref="E84:F84"/>
    <mergeCell ref="A5:A6"/>
    <mergeCell ref="C5:C6"/>
    <mergeCell ref="E5:F5"/>
    <mergeCell ref="A48:A49"/>
    <mergeCell ref="C48:C49"/>
    <mergeCell ref="E48:F48"/>
  </mergeCells>
  <dataValidations count="1">
    <dataValidation allowBlank="1" showInputMessage="1" showErrorMessage="1" error="Please enter a number!" sqref="E9:E44 F59:F78 F8:F42 F44 F80 F51:F52 F55:F56 E87:F116 E51:E80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/>
  </sheetViews>
  <sheetFormatPr defaultRowHeight="14.5" x14ac:dyDescent="0.35"/>
  <cols>
    <col min="1" max="1" width="82.453125" bestFit="1" customWidth="1"/>
    <col min="3" max="3" width="11.7265625" bestFit="1" customWidth="1"/>
    <col min="5" max="5" width="14.26953125" bestFit="1" customWidth="1"/>
  </cols>
  <sheetData>
    <row r="1" spans="1:5" ht="20.5" thickBot="1" x14ac:dyDescent="0.4">
      <c r="A1" s="2" t="s">
        <v>136</v>
      </c>
      <c r="B1" s="96"/>
      <c r="C1" s="95"/>
      <c r="D1" s="96"/>
      <c r="E1" s="95"/>
    </row>
    <row r="2" spans="1:5" ht="15" thickBot="1" x14ac:dyDescent="0.4">
      <c r="A2" s="77"/>
      <c r="B2" s="77"/>
      <c r="C2" s="94"/>
      <c r="D2" s="77"/>
      <c r="E2" s="93">
        <v>45291</v>
      </c>
    </row>
    <row r="3" spans="1:5" ht="28.5" thickBot="1" x14ac:dyDescent="0.4">
      <c r="A3" s="92" t="s">
        <v>135</v>
      </c>
      <c r="B3" s="77"/>
      <c r="C3" s="91" t="s">
        <v>71</v>
      </c>
      <c r="D3" s="77"/>
      <c r="E3" s="90" t="s">
        <v>41</v>
      </c>
    </row>
    <row r="4" spans="1:5" x14ac:dyDescent="0.35">
      <c r="A4" s="89"/>
      <c r="B4" s="77"/>
      <c r="C4" s="89"/>
      <c r="D4" s="77"/>
      <c r="E4" s="89"/>
    </row>
    <row r="5" spans="1:5" x14ac:dyDescent="0.35">
      <c r="A5" s="82" t="s">
        <v>134</v>
      </c>
      <c r="B5" s="77"/>
      <c r="C5" s="88"/>
      <c r="D5" s="77"/>
      <c r="E5" s="81">
        <f>SUM(E9:E10,E15)</f>
        <v>1108734738.8186295</v>
      </c>
    </row>
    <row r="6" spans="1:5" x14ac:dyDescent="0.35">
      <c r="A6" s="80"/>
      <c r="B6" s="12"/>
      <c r="C6" s="12"/>
      <c r="D6" s="12"/>
      <c r="E6" s="66"/>
    </row>
    <row r="7" spans="1:5" x14ac:dyDescent="0.35">
      <c r="A7" s="79" t="s">
        <v>25</v>
      </c>
      <c r="B7" s="83"/>
      <c r="C7" s="84"/>
      <c r="D7" s="83"/>
      <c r="E7" s="76">
        <v>652356342.66023898</v>
      </c>
    </row>
    <row r="8" spans="1:5" x14ac:dyDescent="0.35">
      <c r="A8" s="79" t="s">
        <v>23</v>
      </c>
      <c r="B8" s="83"/>
      <c r="C8" s="84"/>
      <c r="D8" s="83"/>
      <c r="E8" s="76">
        <v>25494296.228767801</v>
      </c>
    </row>
    <row r="9" spans="1:5" x14ac:dyDescent="0.35">
      <c r="A9" s="79" t="s">
        <v>21</v>
      </c>
      <c r="B9" s="83"/>
      <c r="C9" s="84"/>
      <c r="D9" s="83"/>
      <c r="E9" s="86">
        <f>E7-E8</f>
        <v>626862046.43147123</v>
      </c>
    </row>
    <row r="10" spans="1:5" x14ac:dyDescent="0.35">
      <c r="A10" s="79" t="s">
        <v>19</v>
      </c>
      <c r="B10" s="83"/>
      <c r="C10" s="84"/>
      <c r="D10" s="83"/>
      <c r="E10" s="86">
        <f>SUM(E11:E14)</f>
        <v>449911728.91217303</v>
      </c>
    </row>
    <row r="11" spans="1:5" x14ac:dyDescent="0.35">
      <c r="A11" s="87" t="s">
        <v>133</v>
      </c>
      <c r="B11" s="83"/>
      <c r="C11" s="84"/>
      <c r="D11" s="83"/>
      <c r="E11" s="76">
        <v>161792924.08008271</v>
      </c>
    </row>
    <row r="12" spans="1:5" x14ac:dyDescent="0.35">
      <c r="A12" s="87" t="s">
        <v>132</v>
      </c>
      <c r="B12" s="83"/>
      <c r="C12" s="84"/>
      <c r="D12" s="83"/>
      <c r="E12" s="76">
        <v>55842863.697902963</v>
      </c>
    </row>
    <row r="13" spans="1:5" x14ac:dyDescent="0.35">
      <c r="A13" s="87" t="s">
        <v>131</v>
      </c>
      <c r="B13" s="83"/>
      <c r="C13" s="84"/>
      <c r="D13" s="83"/>
      <c r="E13" s="76">
        <v>156440606.15770972</v>
      </c>
    </row>
    <row r="14" spans="1:5" x14ac:dyDescent="0.35">
      <c r="A14" s="87" t="s">
        <v>130</v>
      </c>
      <c r="B14" s="83"/>
      <c r="C14" s="84"/>
      <c r="D14" s="83"/>
      <c r="E14" s="76">
        <v>75835334.976477593</v>
      </c>
    </row>
    <row r="15" spans="1:5" x14ac:dyDescent="0.35">
      <c r="A15" s="79" t="s">
        <v>17</v>
      </c>
      <c r="B15" s="83"/>
      <c r="C15" s="84"/>
      <c r="D15" s="83"/>
      <c r="E15" s="86">
        <f>SUM(E16:E18)</f>
        <v>31960963.474985402</v>
      </c>
    </row>
    <row r="16" spans="1:5" x14ac:dyDescent="0.35">
      <c r="A16" s="85"/>
      <c r="B16" s="83"/>
      <c r="C16" s="84"/>
      <c r="D16" s="83"/>
      <c r="E16" s="76">
        <v>23827904.584170751</v>
      </c>
    </row>
    <row r="17" spans="1:5" x14ac:dyDescent="0.35">
      <c r="A17" s="85"/>
      <c r="B17" s="83"/>
      <c r="C17" s="84"/>
      <c r="D17" s="83"/>
      <c r="E17" s="76">
        <v>1073671.5429584144</v>
      </c>
    </row>
    <row r="18" spans="1:5" x14ac:dyDescent="0.35">
      <c r="A18" s="85"/>
      <c r="B18" s="83"/>
      <c r="C18" s="84"/>
      <c r="D18" s="83"/>
      <c r="E18" s="76">
        <v>7059387.3478562348</v>
      </c>
    </row>
    <row r="19" spans="1:5" x14ac:dyDescent="0.35">
      <c r="A19" s="80"/>
      <c r="B19" s="12"/>
      <c r="C19" s="12"/>
      <c r="D19" s="12"/>
      <c r="E19" s="66"/>
    </row>
    <row r="20" spans="1:5" x14ac:dyDescent="0.35">
      <c r="A20" s="82" t="s">
        <v>129</v>
      </c>
      <c r="B20" s="77"/>
      <c r="C20" s="78"/>
      <c r="D20" s="77"/>
      <c r="E20" s="81">
        <f>SUM(E24:E30)</f>
        <v>1042332285.8625908</v>
      </c>
    </row>
    <row r="21" spans="1:5" x14ac:dyDescent="0.35">
      <c r="A21" s="80"/>
      <c r="B21" s="12"/>
      <c r="C21" s="12"/>
      <c r="D21" s="12"/>
      <c r="E21" s="66"/>
    </row>
    <row r="22" spans="1:5" x14ac:dyDescent="0.35">
      <c r="A22" s="79" t="s">
        <v>12</v>
      </c>
      <c r="B22" s="83"/>
      <c r="C22" s="84"/>
      <c r="D22" s="83"/>
      <c r="E22" s="76">
        <v>598582314.04524338</v>
      </c>
    </row>
    <row r="23" spans="1:5" x14ac:dyDescent="0.35">
      <c r="A23" s="79" t="s">
        <v>128</v>
      </c>
      <c r="B23" s="83"/>
      <c r="C23" s="84"/>
      <c r="D23" s="83"/>
      <c r="E23" s="76">
        <v>20638339.283498421</v>
      </c>
    </row>
    <row r="24" spans="1:5" x14ac:dyDescent="0.35">
      <c r="A24" s="79" t="s">
        <v>9</v>
      </c>
      <c r="B24" s="83"/>
      <c r="C24" s="84"/>
      <c r="D24" s="83"/>
      <c r="E24" s="86">
        <f>E22-E23</f>
        <v>577943974.76174498</v>
      </c>
    </row>
    <row r="25" spans="1:5" x14ac:dyDescent="0.35">
      <c r="A25" s="79" t="s">
        <v>8</v>
      </c>
      <c r="B25" s="83"/>
      <c r="C25" s="84"/>
      <c r="D25" s="83"/>
      <c r="E25" s="76">
        <v>365312091.53751177</v>
      </c>
    </row>
    <row r="26" spans="1:5" x14ac:dyDescent="0.35">
      <c r="A26" s="79" t="s">
        <v>7</v>
      </c>
      <c r="B26" s="83"/>
      <c r="C26" s="84"/>
      <c r="D26" s="83"/>
      <c r="E26" s="76">
        <v>133411.36621956472</v>
      </c>
    </row>
    <row r="27" spans="1:5" x14ac:dyDescent="0.35">
      <c r="A27" s="79" t="s">
        <v>6</v>
      </c>
      <c r="B27" s="83"/>
      <c r="C27" s="84"/>
      <c r="D27" s="83"/>
      <c r="E27" s="76">
        <v>22649451.658207398</v>
      </c>
    </row>
    <row r="28" spans="1:5" x14ac:dyDescent="0.35">
      <c r="A28" s="79" t="s">
        <v>5</v>
      </c>
      <c r="B28" s="83"/>
      <c r="C28" s="84"/>
      <c r="D28" s="83"/>
      <c r="E28" s="76">
        <v>63673281.320053376</v>
      </c>
    </row>
    <row r="29" spans="1:5" x14ac:dyDescent="0.35">
      <c r="A29" s="79" t="s">
        <v>4</v>
      </c>
      <c r="B29" s="83"/>
      <c r="C29" s="84"/>
      <c r="D29" s="83"/>
      <c r="E29" s="76">
        <v>5246740.7692152755</v>
      </c>
    </row>
    <row r="30" spans="1:5" x14ac:dyDescent="0.35">
      <c r="A30" s="79" t="s">
        <v>3</v>
      </c>
      <c r="B30" s="83"/>
      <c r="C30" s="84"/>
      <c r="D30" s="83"/>
      <c r="E30" s="86">
        <f>SUM(E31:E33)</f>
        <v>7373334.4496385269</v>
      </c>
    </row>
    <row r="31" spans="1:5" x14ac:dyDescent="0.35">
      <c r="A31" s="85"/>
      <c r="B31" s="83"/>
      <c r="C31" s="84"/>
      <c r="D31" s="83"/>
      <c r="E31" s="76">
        <v>6110330.6356523829</v>
      </c>
    </row>
    <row r="32" spans="1:5" x14ac:dyDescent="0.35">
      <c r="A32" s="85"/>
      <c r="B32" s="83"/>
      <c r="C32" s="84"/>
      <c r="D32" s="83"/>
      <c r="E32" s="76">
        <v>248512.84951614379</v>
      </c>
    </row>
    <row r="33" spans="1:5" x14ac:dyDescent="0.35">
      <c r="A33" s="85"/>
      <c r="B33" s="83"/>
      <c r="C33" s="84"/>
      <c r="D33" s="83"/>
      <c r="E33" s="76">
        <v>1014490.96447</v>
      </c>
    </row>
    <row r="34" spans="1:5" x14ac:dyDescent="0.35">
      <c r="A34" s="80"/>
      <c r="B34" s="12"/>
      <c r="C34" s="12"/>
      <c r="D34" s="12"/>
      <c r="E34" s="66"/>
    </row>
    <row r="35" spans="1:5" x14ac:dyDescent="0.35">
      <c r="A35" s="82" t="s">
        <v>127</v>
      </c>
      <c r="B35" s="77"/>
      <c r="C35" s="78"/>
      <c r="D35" s="77"/>
      <c r="E35" s="81">
        <f>E5-E20</f>
        <v>66402452.956038713</v>
      </c>
    </row>
    <row r="36" spans="1:5" x14ac:dyDescent="0.35">
      <c r="A36" s="80"/>
      <c r="B36" s="12"/>
      <c r="C36" s="12"/>
      <c r="D36" s="12"/>
      <c r="E36" s="66"/>
    </row>
    <row r="37" spans="1:5" x14ac:dyDescent="0.35">
      <c r="A37" s="79" t="s">
        <v>126</v>
      </c>
      <c r="B37" s="77"/>
      <c r="C37" s="78"/>
      <c r="D37" s="77"/>
      <c r="E37" s="76">
        <v>7021419.2002999997</v>
      </c>
    </row>
  </sheetData>
  <dataValidations count="1">
    <dataValidation allowBlank="1" showInputMessage="1" showErrorMessage="1" error="Please enter a number!" sqref="E37 E11:E14 E16:E18 E22:E23 E25:E29 E31:E33 E7:E8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5"/>
  <sheetViews>
    <sheetView zoomScaleNormal="100" workbookViewId="0"/>
  </sheetViews>
  <sheetFormatPr defaultRowHeight="14.5" x14ac:dyDescent="0.35"/>
  <cols>
    <col min="1" max="1" width="55.81640625" bestFit="1" customWidth="1"/>
    <col min="2" max="2" width="19.453125" bestFit="1" customWidth="1"/>
    <col min="3" max="3" width="14" bestFit="1" customWidth="1"/>
    <col min="4" max="4" width="16" bestFit="1" customWidth="1"/>
    <col min="5" max="5" width="14" bestFit="1" customWidth="1"/>
    <col min="6" max="6" width="8.7265625" bestFit="1" customWidth="1"/>
    <col min="7" max="7" width="16" bestFit="1" customWidth="1"/>
    <col min="8" max="8" width="11.81640625" bestFit="1" customWidth="1"/>
    <col min="9" max="9" width="14" bestFit="1" customWidth="1"/>
  </cols>
  <sheetData>
    <row r="1" spans="1:9" ht="15" customHeight="1" thickBot="1" x14ac:dyDescent="0.4">
      <c r="A1" s="119" t="s">
        <v>190</v>
      </c>
      <c r="B1" s="118">
        <v>45291</v>
      </c>
      <c r="C1" s="21"/>
      <c r="D1" s="20"/>
      <c r="E1" s="21"/>
      <c r="F1" s="21"/>
      <c r="G1" s="21"/>
      <c r="H1" s="20"/>
      <c r="I1" s="20"/>
    </row>
    <row r="2" spans="1:9" ht="15" thickBot="1" x14ac:dyDescent="0.4">
      <c r="A2" s="117"/>
      <c r="B2" s="17"/>
      <c r="C2" s="17"/>
      <c r="D2" s="17"/>
      <c r="E2" s="17"/>
      <c r="F2" s="17"/>
      <c r="G2" s="17"/>
      <c r="H2" s="17"/>
      <c r="I2" s="17"/>
    </row>
    <row r="3" spans="1:9" x14ac:dyDescent="0.35">
      <c r="A3" s="115" t="s">
        <v>189</v>
      </c>
      <c r="B3" s="114">
        <f>SUM(B4:B5)</f>
        <v>3855015283.5722694</v>
      </c>
      <c r="C3" s="17"/>
      <c r="D3" s="17"/>
      <c r="E3" s="17"/>
      <c r="F3" s="17"/>
      <c r="G3" s="17"/>
      <c r="H3" s="17"/>
      <c r="I3" s="17"/>
    </row>
    <row r="4" spans="1:9" x14ac:dyDescent="0.35">
      <c r="A4" s="113" t="s">
        <v>26</v>
      </c>
      <c r="B4" s="112">
        <f>C14+C24+C35+C42+C53+C64+C75+C83+C90</f>
        <v>2221143712.4069433</v>
      </c>
      <c r="C4" s="17"/>
      <c r="D4" s="17"/>
      <c r="E4" s="17"/>
      <c r="F4" s="17"/>
      <c r="G4" s="17"/>
      <c r="H4" s="17"/>
      <c r="I4" s="17"/>
    </row>
    <row r="5" spans="1:9" ht="15" thickBot="1" x14ac:dyDescent="0.4">
      <c r="A5" s="111" t="s">
        <v>184</v>
      </c>
      <c r="B5" s="110">
        <f>D14+D24+D35+D42+D53+D64+D75+D83+D90</f>
        <v>1633871571.1653261</v>
      </c>
      <c r="C5" s="17"/>
      <c r="D5" s="17"/>
      <c r="E5" s="17"/>
      <c r="F5" s="17"/>
      <c r="G5" s="17"/>
      <c r="H5" s="17"/>
      <c r="I5" s="17"/>
    </row>
    <row r="6" spans="1:9" ht="15" thickBot="1" x14ac:dyDescent="0.4">
      <c r="A6" s="17"/>
      <c r="B6" s="116"/>
      <c r="C6" s="17"/>
      <c r="D6" s="17"/>
      <c r="E6" s="17"/>
      <c r="F6" s="17"/>
      <c r="G6" s="17"/>
      <c r="H6" s="17"/>
      <c r="I6" s="17"/>
    </row>
    <row r="7" spans="1:9" x14ac:dyDescent="0.35">
      <c r="A7" s="115" t="s">
        <v>188</v>
      </c>
      <c r="B7" s="114">
        <f>SUM(B8:B9)</f>
        <v>26709915.471854705</v>
      </c>
      <c r="C7" s="17"/>
      <c r="D7" s="17"/>
      <c r="E7" s="17"/>
      <c r="F7" s="17"/>
      <c r="G7" s="17"/>
      <c r="H7" s="17"/>
      <c r="I7" s="17"/>
    </row>
    <row r="8" spans="1:9" x14ac:dyDescent="0.35">
      <c r="A8" s="113" t="s">
        <v>26</v>
      </c>
      <c r="B8" s="112">
        <f>F14+F24+F35+F42+F53+F64+F75+F83+F90</f>
        <v>940477.9291902387</v>
      </c>
      <c r="C8" s="17"/>
      <c r="D8" s="17"/>
      <c r="E8" s="17"/>
      <c r="F8" s="17"/>
      <c r="G8" s="17"/>
      <c r="H8" s="17"/>
      <c r="I8" s="17"/>
    </row>
    <row r="9" spans="1:9" ht="15" thickBot="1" x14ac:dyDescent="0.4">
      <c r="A9" s="111" t="s">
        <v>184</v>
      </c>
      <c r="B9" s="110">
        <f>G14+G24+G35+G42+G53+G64+G75+G83+G90</f>
        <v>25769437.542664468</v>
      </c>
      <c r="C9" s="17"/>
      <c r="D9" s="17"/>
      <c r="E9" s="17"/>
      <c r="F9" s="17"/>
      <c r="G9" s="17"/>
      <c r="H9" s="17"/>
      <c r="I9" s="17"/>
    </row>
    <row r="10" spans="1:9" ht="15" thickBot="1" x14ac:dyDescent="0.4">
      <c r="A10" s="17"/>
      <c r="B10" s="17"/>
      <c r="C10" s="17"/>
      <c r="D10" s="17"/>
      <c r="E10" s="17"/>
      <c r="F10" s="17"/>
      <c r="G10" s="17"/>
      <c r="H10" s="17"/>
      <c r="I10" s="17"/>
    </row>
    <row r="11" spans="1:9" x14ac:dyDescent="0.35">
      <c r="A11" s="196" t="s">
        <v>187</v>
      </c>
      <c r="B11" s="198" t="s">
        <v>71</v>
      </c>
      <c r="C11" s="200" t="s">
        <v>186</v>
      </c>
      <c r="D11" s="200"/>
      <c r="E11" s="200"/>
      <c r="F11" s="200" t="s">
        <v>185</v>
      </c>
      <c r="G11" s="200"/>
      <c r="H11" s="200"/>
      <c r="I11" s="194" t="s">
        <v>0</v>
      </c>
    </row>
    <row r="12" spans="1:9" ht="26.5" thickBot="1" x14ac:dyDescent="0.4">
      <c r="A12" s="197"/>
      <c r="B12" s="199"/>
      <c r="C12" s="108" t="s">
        <v>26</v>
      </c>
      <c r="D12" s="109" t="s">
        <v>184</v>
      </c>
      <c r="E12" s="108" t="s">
        <v>0</v>
      </c>
      <c r="F12" s="108" t="s">
        <v>26</v>
      </c>
      <c r="G12" s="109" t="s">
        <v>184</v>
      </c>
      <c r="H12" s="108" t="s">
        <v>0</v>
      </c>
      <c r="I12" s="195"/>
    </row>
    <row r="13" spans="1:9" x14ac:dyDescent="0.35">
      <c r="A13" s="97"/>
      <c r="B13" s="97"/>
      <c r="C13" s="97"/>
      <c r="D13" s="97"/>
      <c r="E13" s="97"/>
      <c r="F13" s="97"/>
      <c r="G13" s="97"/>
      <c r="H13" s="97"/>
      <c r="I13" s="97"/>
    </row>
    <row r="14" spans="1:9" x14ac:dyDescent="0.35">
      <c r="A14" s="107" t="s">
        <v>24</v>
      </c>
      <c r="B14" s="106"/>
      <c r="C14" s="101">
        <f>SUM(C15:C22)</f>
        <v>110440777.5112561</v>
      </c>
      <c r="D14" s="101">
        <f>SUM(D15:D22)</f>
        <v>268879879.32527369</v>
      </c>
      <c r="E14" s="101">
        <f t="shared" ref="E14:E22" si="0">SUM(C14:D14)</f>
        <v>379320656.83652979</v>
      </c>
      <c r="F14" s="101">
        <f>SUM(F15:F22)</f>
        <v>0</v>
      </c>
      <c r="G14" s="101">
        <f>SUM(G15:G22)</f>
        <v>8908280</v>
      </c>
      <c r="H14" s="101">
        <f t="shared" ref="H14:H22" si="1">SUM(F14:G14)</f>
        <v>8908280</v>
      </c>
      <c r="I14" s="101">
        <f t="shared" ref="I14:I22" si="2">E14+H14</f>
        <v>388228936.83652979</v>
      </c>
    </row>
    <row r="15" spans="1:9" x14ac:dyDescent="0.35">
      <c r="A15" s="100" t="s">
        <v>183</v>
      </c>
      <c r="B15" s="99"/>
      <c r="C15" s="41">
        <v>97492296.312733412</v>
      </c>
      <c r="D15" s="41">
        <v>234831658.71719077</v>
      </c>
      <c r="E15" s="98">
        <f t="shared" si="0"/>
        <v>332323955.02992415</v>
      </c>
      <c r="F15" s="41">
        <v>0</v>
      </c>
      <c r="G15" s="41">
        <v>7125364</v>
      </c>
      <c r="H15" s="98">
        <f t="shared" si="1"/>
        <v>7125364</v>
      </c>
      <c r="I15" s="98">
        <f t="shared" si="2"/>
        <v>339449319.02992415</v>
      </c>
    </row>
    <row r="16" spans="1:9" x14ac:dyDescent="0.35">
      <c r="A16" s="100" t="s">
        <v>182</v>
      </c>
      <c r="B16" s="99"/>
      <c r="C16" s="41">
        <v>57717.104206389835</v>
      </c>
      <c r="D16" s="41">
        <v>2.4222702140286598</v>
      </c>
      <c r="E16" s="98">
        <f t="shared" si="0"/>
        <v>57719.52647660386</v>
      </c>
      <c r="F16" s="41">
        <v>0</v>
      </c>
      <c r="G16" s="41">
        <v>0</v>
      </c>
      <c r="H16" s="98">
        <f t="shared" si="1"/>
        <v>0</v>
      </c>
      <c r="I16" s="98">
        <f t="shared" si="2"/>
        <v>57719.52647660386</v>
      </c>
    </row>
    <row r="17" spans="1:9" x14ac:dyDescent="0.35">
      <c r="A17" s="100" t="s">
        <v>181</v>
      </c>
      <c r="B17" s="99"/>
      <c r="C17" s="41">
        <v>88</v>
      </c>
      <c r="D17" s="41">
        <v>35428.425000000003</v>
      </c>
      <c r="E17" s="98">
        <f t="shared" si="0"/>
        <v>35516.425000000003</v>
      </c>
      <c r="F17" s="41">
        <v>0</v>
      </c>
      <c r="G17" s="41">
        <v>0</v>
      </c>
      <c r="H17" s="98">
        <f t="shared" si="1"/>
        <v>0</v>
      </c>
      <c r="I17" s="98">
        <f t="shared" si="2"/>
        <v>35516.425000000003</v>
      </c>
    </row>
    <row r="18" spans="1:9" x14ac:dyDescent="0.35">
      <c r="A18" s="100" t="s">
        <v>180</v>
      </c>
      <c r="B18" s="99"/>
      <c r="C18" s="41">
        <v>293008.7015422156</v>
      </c>
      <c r="D18" s="41">
        <v>1995980.9087485317</v>
      </c>
      <c r="E18" s="98">
        <f t="shared" si="0"/>
        <v>2288989.6102907471</v>
      </c>
      <c r="F18" s="41">
        <v>0</v>
      </c>
      <c r="G18" s="41">
        <v>65789</v>
      </c>
      <c r="H18" s="98">
        <f t="shared" si="1"/>
        <v>65789</v>
      </c>
      <c r="I18" s="98">
        <f t="shared" si="2"/>
        <v>2354778.6102907471</v>
      </c>
    </row>
    <row r="19" spans="1:9" x14ac:dyDescent="0.35">
      <c r="A19" s="100" t="s">
        <v>179</v>
      </c>
      <c r="B19" s="99"/>
      <c r="C19" s="41">
        <v>6791351.4014594303</v>
      </c>
      <c r="D19" s="41">
        <v>11522862.438609438</v>
      </c>
      <c r="E19" s="98">
        <f t="shared" si="0"/>
        <v>18314213.840068869</v>
      </c>
      <c r="F19" s="41">
        <v>0</v>
      </c>
      <c r="G19" s="41">
        <v>0</v>
      </c>
      <c r="H19" s="98">
        <f t="shared" si="1"/>
        <v>0</v>
      </c>
      <c r="I19" s="98">
        <f t="shared" si="2"/>
        <v>18314213.840068869</v>
      </c>
    </row>
    <row r="20" spans="1:9" x14ac:dyDescent="0.35">
      <c r="A20" s="100" t="s">
        <v>172</v>
      </c>
      <c r="B20" s="99"/>
      <c r="C20" s="41">
        <v>0</v>
      </c>
      <c r="D20" s="41">
        <v>0</v>
      </c>
      <c r="E20" s="98">
        <f t="shared" si="0"/>
        <v>0</v>
      </c>
      <c r="F20" s="41">
        <v>0</v>
      </c>
      <c r="G20" s="41">
        <v>0</v>
      </c>
      <c r="H20" s="98">
        <f t="shared" si="1"/>
        <v>0</v>
      </c>
      <c r="I20" s="98">
        <f t="shared" si="2"/>
        <v>0</v>
      </c>
    </row>
    <row r="21" spans="1:9" x14ac:dyDescent="0.35">
      <c r="A21" s="100" t="s">
        <v>171</v>
      </c>
      <c r="B21" s="99"/>
      <c r="C21" s="41">
        <v>5063011.3747552224</v>
      </c>
      <c r="D21" s="41">
        <v>20228996.011448789</v>
      </c>
      <c r="E21" s="98">
        <f t="shared" si="0"/>
        <v>25292007.386204012</v>
      </c>
      <c r="F21" s="41">
        <v>0</v>
      </c>
      <c r="G21" s="41">
        <v>1717127</v>
      </c>
      <c r="H21" s="98">
        <f t="shared" si="1"/>
        <v>1717127</v>
      </c>
      <c r="I21" s="98">
        <f t="shared" si="2"/>
        <v>27009134.386204012</v>
      </c>
    </row>
    <row r="22" spans="1:9" x14ac:dyDescent="0.35">
      <c r="A22" s="100" t="s">
        <v>178</v>
      </c>
      <c r="B22" s="99"/>
      <c r="C22" s="41">
        <v>743304.61655944202</v>
      </c>
      <c r="D22" s="41">
        <v>264950.402005916</v>
      </c>
      <c r="E22" s="98">
        <f t="shared" si="0"/>
        <v>1008255.018565358</v>
      </c>
      <c r="F22" s="41">
        <v>0</v>
      </c>
      <c r="G22" s="41">
        <v>0</v>
      </c>
      <c r="H22" s="98">
        <f t="shared" si="1"/>
        <v>0</v>
      </c>
      <c r="I22" s="98">
        <f t="shared" si="2"/>
        <v>1008255.018565358</v>
      </c>
    </row>
    <row r="23" spans="1:9" x14ac:dyDescent="0.35">
      <c r="A23" s="105"/>
      <c r="B23" s="97"/>
      <c r="C23" s="104"/>
      <c r="D23" s="104"/>
      <c r="E23" s="104"/>
      <c r="F23" s="104"/>
      <c r="G23" s="104"/>
      <c r="H23" s="104"/>
      <c r="I23" s="104"/>
    </row>
    <row r="24" spans="1:9" x14ac:dyDescent="0.35">
      <c r="A24" s="107" t="s">
        <v>22</v>
      </c>
      <c r="B24" s="106"/>
      <c r="C24" s="101">
        <f>SUM(C25:C33)</f>
        <v>74363146.404445365</v>
      </c>
      <c r="D24" s="101">
        <f>SUM(D25:D33)</f>
        <v>169012355.84402114</v>
      </c>
      <c r="E24" s="101">
        <f t="shared" ref="E24:E33" si="3">SUM(C24:D24)</f>
        <v>243375502.24846649</v>
      </c>
      <c r="F24" s="101">
        <f>SUM(F25:F33)</f>
        <v>0</v>
      </c>
      <c r="G24" s="101">
        <f>SUM(G25:G33)</f>
        <v>9430569</v>
      </c>
      <c r="H24" s="101">
        <f t="shared" ref="H24:H33" si="4">SUM(F24:G24)</f>
        <v>9430569</v>
      </c>
      <c r="I24" s="101">
        <f t="shared" ref="I24:I33" si="5">E24+H24</f>
        <v>252806071.24846649</v>
      </c>
    </row>
    <row r="25" spans="1:9" x14ac:dyDescent="0.35">
      <c r="A25" s="100" t="s">
        <v>177</v>
      </c>
      <c r="B25" s="99"/>
      <c r="C25" s="41">
        <v>56954313.469853364</v>
      </c>
      <c r="D25" s="41">
        <v>143564478.81649739</v>
      </c>
      <c r="E25" s="98">
        <f t="shared" si="3"/>
        <v>200518792.28635076</v>
      </c>
      <c r="F25" s="41">
        <v>0</v>
      </c>
      <c r="G25" s="41">
        <v>9430569</v>
      </c>
      <c r="H25" s="98">
        <f t="shared" si="4"/>
        <v>9430569</v>
      </c>
      <c r="I25" s="98">
        <f t="shared" si="5"/>
        <v>209949361.28635076</v>
      </c>
    </row>
    <row r="26" spans="1:9" x14ac:dyDescent="0.35">
      <c r="A26" s="100" t="s">
        <v>176</v>
      </c>
      <c r="B26" s="99"/>
      <c r="C26" s="41">
        <v>452232.48651794001</v>
      </c>
      <c r="D26" s="41">
        <v>78702.570192060099</v>
      </c>
      <c r="E26" s="98">
        <f t="shared" si="3"/>
        <v>530935.05671000015</v>
      </c>
      <c r="F26" s="41">
        <v>0</v>
      </c>
      <c r="G26" s="41">
        <v>0</v>
      </c>
      <c r="H26" s="98">
        <f t="shared" si="4"/>
        <v>0</v>
      </c>
      <c r="I26" s="98">
        <f t="shared" si="5"/>
        <v>530935.05671000015</v>
      </c>
    </row>
    <row r="27" spans="1:9" x14ac:dyDescent="0.35">
      <c r="A27" s="100" t="s">
        <v>175</v>
      </c>
      <c r="B27" s="99"/>
      <c r="C27" s="41">
        <v>614406.81060519035</v>
      </c>
      <c r="D27" s="41">
        <v>648689.71058480977</v>
      </c>
      <c r="E27" s="98">
        <f t="shared" si="3"/>
        <v>1263096.5211900002</v>
      </c>
      <c r="F27" s="41">
        <v>0</v>
      </c>
      <c r="G27" s="41">
        <v>0</v>
      </c>
      <c r="H27" s="98">
        <f t="shared" si="4"/>
        <v>0</v>
      </c>
      <c r="I27" s="98">
        <f t="shared" si="5"/>
        <v>1263096.5211900002</v>
      </c>
    </row>
    <row r="28" spans="1:9" x14ac:dyDescent="0.35">
      <c r="A28" s="100" t="s">
        <v>174</v>
      </c>
      <c r="B28" s="99"/>
      <c r="C28" s="41">
        <v>7171655.5650886456</v>
      </c>
      <c r="D28" s="41">
        <v>6029288.691503007</v>
      </c>
      <c r="E28" s="98">
        <f t="shared" si="3"/>
        <v>13200944.256591652</v>
      </c>
      <c r="F28" s="41">
        <v>0</v>
      </c>
      <c r="G28" s="41">
        <v>0</v>
      </c>
      <c r="H28" s="98">
        <f t="shared" si="4"/>
        <v>0</v>
      </c>
      <c r="I28" s="98">
        <f t="shared" si="5"/>
        <v>13200944.256591652</v>
      </c>
    </row>
    <row r="29" spans="1:9" x14ac:dyDescent="0.35">
      <c r="A29" s="100" t="s">
        <v>173</v>
      </c>
      <c r="B29" s="99"/>
      <c r="C29" s="41">
        <v>140057.650352867</v>
      </c>
      <c r="D29" s="41">
        <v>76894.709135510144</v>
      </c>
      <c r="E29" s="98">
        <f t="shared" si="3"/>
        <v>216952.35948837714</v>
      </c>
      <c r="F29" s="41">
        <v>0</v>
      </c>
      <c r="G29" s="41">
        <v>0</v>
      </c>
      <c r="H29" s="98">
        <f t="shared" si="4"/>
        <v>0</v>
      </c>
      <c r="I29" s="98">
        <f t="shared" si="5"/>
        <v>216952.35948837714</v>
      </c>
    </row>
    <row r="30" spans="1:9" x14ac:dyDescent="0.35">
      <c r="A30" s="100" t="s">
        <v>172</v>
      </c>
      <c r="B30" s="99"/>
      <c r="C30" s="41">
        <v>148133.385823527</v>
      </c>
      <c r="D30" s="41">
        <v>113096.307736473</v>
      </c>
      <c r="E30" s="98">
        <f t="shared" si="3"/>
        <v>261229.69355999999</v>
      </c>
      <c r="F30" s="41">
        <v>0</v>
      </c>
      <c r="G30" s="41">
        <v>0</v>
      </c>
      <c r="H30" s="98">
        <f t="shared" si="4"/>
        <v>0</v>
      </c>
      <c r="I30" s="98">
        <f t="shared" si="5"/>
        <v>261229.69355999999</v>
      </c>
    </row>
    <row r="31" spans="1:9" x14ac:dyDescent="0.35">
      <c r="A31" s="100" t="s">
        <v>171</v>
      </c>
      <c r="B31" s="99"/>
      <c r="C31" s="41">
        <v>3225710.8815327431</v>
      </c>
      <c r="D31" s="41">
        <v>13619511.038671957</v>
      </c>
      <c r="E31" s="98">
        <f t="shared" si="3"/>
        <v>16845221.920204699</v>
      </c>
      <c r="F31" s="41">
        <v>0</v>
      </c>
      <c r="G31" s="41">
        <v>0</v>
      </c>
      <c r="H31" s="98">
        <f t="shared" si="4"/>
        <v>0</v>
      </c>
      <c r="I31" s="98">
        <f t="shared" si="5"/>
        <v>16845221.920204699</v>
      </c>
    </row>
    <row r="32" spans="1:9" x14ac:dyDescent="0.35">
      <c r="A32" s="100" t="s">
        <v>170</v>
      </c>
      <c r="B32" s="99"/>
      <c r="C32" s="41">
        <v>350300.53064413089</v>
      </c>
      <c r="D32" s="41">
        <v>4003076.4999355893</v>
      </c>
      <c r="E32" s="98">
        <f t="shared" si="3"/>
        <v>4353377.0305797197</v>
      </c>
      <c r="F32" s="41">
        <v>0</v>
      </c>
      <c r="G32" s="41">
        <v>0</v>
      </c>
      <c r="H32" s="98">
        <f t="shared" si="4"/>
        <v>0</v>
      </c>
      <c r="I32" s="98">
        <f t="shared" si="5"/>
        <v>4353377.0305797197</v>
      </c>
    </row>
    <row r="33" spans="1:9" x14ac:dyDescent="0.35">
      <c r="A33" s="100" t="s">
        <v>137</v>
      </c>
      <c r="B33" s="99"/>
      <c r="C33" s="41">
        <v>5306335.6240269504</v>
      </c>
      <c r="D33" s="41">
        <v>878617.49976429204</v>
      </c>
      <c r="E33" s="98">
        <f t="shared" si="3"/>
        <v>6184953.123791242</v>
      </c>
      <c r="F33" s="41">
        <v>0</v>
      </c>
      <c r="G33" s="41">
        <v>0</v>
      </c>
      <c r="H33" s="98">
        <f t="shared" si="4"/>
        <v>0</v>
      </c>
      <c r="I33" s="98">
        <f t="shared" si="5"/>
        <v>6184953.123791242</v>
      </c>
    </row>
    <row r="34" spans="1:9" x14ac:dyDescent="0.35">
      <c r="A34" s="105"/>
      <c r="B34" s="97"/>
      <c r="C34" s="104"/>
      <c r="D34" s="104"/>
      <c r="E34" s="104"/>
      <c r="F34" s="104"/>
      <c r="G34" s="104"/>
      <c r="H34" s="104"/>
      <c r="I34" s="104"/>
    </row>
    <row r="35" spans="1:9" x14ac:dyDescent="0.35">
      <c r="A35" s="103" t="s">
        <v>20</v>
      </c>
      <c r="B35" s="102"/>
      <c r="C35" s="101">
        <f>SUM(C36:C40)</f>
        <v>359166823.99340987</v>
      </c>
      <c r="D35" s="101">
        <f>SUM(D36:D40)</f>
        <v>189660222.54132518</v>
      </c>
      <c r="E35" s="101">
        <f t="shared" ref="E35:E40" si="6">SUM(C35:D35)</f>
        <v>548827046.53473508</v>
      </c>
      <c r="F35" s="101">
        <f>SUM(F36:F40)</f>
        <v>905897.11371214199</v>
      </c>
      <c r="G35" s="101">
        <f>SUM(G36:G40)</f>
        <v>24095854.091287877</v>
      </c>
      <c r="H35" s="101">
        <f t="shared" ref="H35:H40" si="7">SUM(F35:G35)</f>
        <v>25001751.205000021</v>
      </c>
      <c r="I35" s="101">
        <f t="shared" ref="I35:I40" si="8">E35+H35</f>
        <v>573828797.73973513</v>
      </c>
    </row>
    <row r="36" spans="1:9" x14ac:dyDescent="0.35">
      <c r="A36" s="100" t="s">
        <v>169</v>
      </c>
      <c r="B36" s="99"/>
      <c r="C36" s="41">
        <v>326741694.09673125</v>
      </c>
      <c r="D36" s="41">
        <v>176550946.75982696</v>
      </c>
      <c r="E36" s="98">
        <f t="shared" si="6"/>
        <v>503292640.8565582</v>
      </c>
      <c r="F36" s="41">
        <v>217628.002201122</v>
      </c>
      <c r="G36" s="41">
        <v>12261289.778798878</v>
      </c>
      <c r="H36" s="98">
        <f t="shared" si="7"/>
        <v>12478917.780999999</v>
      </c>
      <c r="I36" s="98">
        <f t="shared" si="8"/>
        <v>515771558.63755822</v>
      </c>
    </row>
    <row r="37" spans="1:9" x14ac:dyDescent="0.35">
      <c r="A37" s="100" t="s">
        <v>168</v>
      </c>
      <c r="B37" s="99"/>
      <c r="C37" s="41">
        <v>10642914.88203459</v>
      </c>
      <c r="D37" s="41">
        <v>5636709.1755046258</v>
      </c>
      <c r="E37" s="98">
        <f t="shared" si="6"/>
        <v>16279624.057539217</v>
      </c>
      <c r="F37" s="41">
        <v>688269.11151101999</v>
      </c>
      <c r="G37" s="41">
        <v>14635571.312488999</v>
      </c>
      <c r="H37" s="98">
        <f t="shared" si="7"/>
        <v>15323840.424000019</v>
      </c>
      <c r="I37" s="98">
        <f t="shared" si="8"/>
        <v>31603464.481539235</v>
      </c>
    </row>
    <row r="38" spans="1:9" x14ac:dyDescent="0.35">
      <c r="A38" s="100" t="s">
        <v>167</v>
      </c>
      <c r="B38" s="99"/>
      <c r="C38" s="41">
        <v>383439.17456999997</v>
      </c>
      <c r="D38" s="41">
        <v>111942.21537000001</v>
      </c>
      <c r="E38" s="98">
        <f t="shared" si="6"/>
        <v>495381.38993999996</v>
      </c>
      <c r="F38" s="41">
        <v>0</v>
      </c>
      <c r="G38" s="41">
        <v>0</v>
      </c>
      <c r="H38" s="98">
        <f t="shared" si="7"/>
        <v>0</v>
      </c>
      <c r="I38" s="98">
        <f t="shared" si="8"/>
        <v>495381.38993999996</v>
      </c>
    </row>
    <row r="39" spans="1:9" x14ac:dyDescent="0.35">
      <c r="A39" s="100" t="s">
        <v>166</v>
      </c>
      <c r="B39" s="99"/>
      <c r="C39" s="41">
        <v>825920.22302393895</v>
      </c>
      <c r="D39" s="41">
        <v>3167210.3455864755</v>
      </c>
      <c r="E39" s="98">
        <f t="shared" si="6"/>
        <v>3993130.5686104144</v>
      </c>
      <c r="F39" s="41">
        <v>0</v>
      </c>
      <c r="G39" s="41">
        <v>-2801007</v>
      </c>
      <c r="H39" s="98">
        <f t="shared" si="7"/>
        <v>-2801007</v>
      </c>
      <c r="I39" s="98">
        <f t="shared" si="8"/>
        <v>1192123.5686104144</v>
      </c>
    </row>
    <row r="40" spans="1:9" x14ac:dyDescent="0.35">
      <c r="A40" s="100" t="s">
        <v>137</v>
      </c>
      <c r="B40" s="99"/>
      <c r="C40" s="41">
        <v>20572855.61705007</v>
      </c>
      <c r="D40" s="41">
        <v>4193414.045037108</v>
      </c>
      <c r="E40" s="98">
        <f t="shared" si="6"/>
        <v>24766269.66208718</v>
      </c>
      <c r="F40" s="41">
        <v>0</v>
      </c>
      <c r="G40" s="41">
        <v>0</v>
      </c>
      <c r="H40" s="98">
        <f t="shared" si="7"/>
        <v>0</v>
      </c>
      <c r="I40" s="98">
        <f t="shared" si="8"/>
        <v>24766269.66208718</v>
      </c>
    </row>
    <row r="41" spans="1:9" x14ac:dyDescent="0.35">
      <c r="A41" s="105"/>
      <c r="B41" s="97"/>
      <c r="C41" s="104"/>
      <c r="D41" s="104"/>
      <c r="E41" s="104"/>
      <c r="F41" s="104"/>
      <c r="G41" s="104"/>
      <c r="H41" s="104"/>
      <c r="I41" s="104"/>
    </row>
    <row r="42" spans="1:9" x14ac:dyDescent="0.35">
      <c r="A42" s="103" t="s">
        <v>18</v>
      </c>
      <c r="B42" s="102"/>
      <c r="C42" s="101">
        <f>SUM(C43:C51)</f>
        <v>1501550770.2426982</v>
      </c>
      <c r="D42" s="101">
        <f>SUM(D43:D51)</f>
        <v>767979359.92313862</v>
      </c>
      <c r="E42" s="101">
        <f t="shared" ref="E42:E51" si="9">SUM(C42:D42)</f>
        <v>2269530130.1658368</v>
      </c>
      <c r="F42" s="101">
        <f>SUM(F43:F51)</f>
        <v>0</v>
      </c>
      <c r="G42" s="101">
        <f>SUM(G43:G51)</f>
        <v>-27150857.413314398</v>
      </c>
      <c r="H42" s="101">
        <f t="shared" ref="H42:H51" si="10">SUM(F42:G42)</f>
        <v>-27150857.413314398</v>
      </c>
      <c r="I42" s="101">
        <f t="shared" ref="I42:I51" si="11">E42+H42</f>
        <v>2242379272.7525225</v>
      </c>
    </row>
    <row r="43" spans="1:9" x14ac:dyDescent="0.35">
      <c r="A43" s="100" t="s">
        <v>165</v>
      </c>
      <c r="B43" s="99"/>
      <c r="C43" s="41">
        <v>690514674.94690967</v>
      </c>
      <c r="D43" s="41">
        <v>316175191.94555897</v>
      </c>
      <c r="E43" s="98">
        <f t="shared" si="9"/>
        <v>1006689866.8924687</v>
      </c>
      <c r="F43" s="41">
        <v>0</v>
      </c>
      <c r="G43" s="41">
        <v>0</v>
      </c>
      <c r="H43" s="98">
        <f t="shared" si="10"/>
        <v>0</v>
      </c>
      <c r="I43" s="98">
        <f t="shared" si="11"/>
        <v>1006689866.8924687</v>
      </c>
    </row>
    <row r="44" spans="1:9" x14ac:dyDescent="0.35">
      <c r="A44" s="100" t="s">
        <v>164</v>
      </c>
      <c r="B44" s="99"/>
      <c r="C44" s="41">
        <v>186433674.35419682</v>
      </c>
      <c r="D44" s="41">
        <v>80746891.578983203</v>
      </c>
      <c r="E44" s="98">
        <f t="shared" si="9"/>
        <v>267180565.93318003</v>
      </c>
      <c r="F44" s="41">
        <v>0</v>
      </c>
      <c r="G44" s="41">
        <v>0</v>
      </c>
      <c r="H44" s="98">
        <f t="shared" si="10"/>
        <v>0</v>
      </c>
      <c r="I44" s="98">
        <f t="shared" si="11"/>
        <v>267180565.93318003</v>
      </c>
    </row>
    <row r="45" spans="1:9" x14ac:dyDescent="0.35">
      <c r="A45" s="100" t="s">
        <v>163</v>
      </c>
      <c r="B45" s="99"/>
      <c r="C45" s="41">
        <v>63123089.078704022</v>
      </c>
      <c r="D45" s="41">
        <v>78710255.066599309</v>
      </c>
      <c r="E45" s="98">
        <f t="shared" si="9"/>
        <v>141833344.14530334</v>
      </c>
      <c r="F45" s="41">
        <v>0</v>
      </c>
      <c r="G45" s="41">
        <v>3328095.5866856002</v>
      </c>
      <c r="H45" s="98">
        <f t="shared" si="10"/>
        <v>3328095.5866856002</v>
      </c>
      <c r="I45" s="98">
        <f t="shared" si="11"/>
        <v>145161439.73198894</v>
      </c>
    </row>
    <row r="46" spans="1:9" x14ac:dyDescent="0.35">
      <c r="A46" s="100" t="s">
        <v>162</v>
      </c>
      <c r="B46" s="99"/>
      <c r="C46" s="41">
        <v>464116677.08677405</v>
      </c>
      <c r="D46" s="41">
        <v>201151283.71404415</v>
      </c>
      <c r="E46" s="98">
        <f t="shared" si="9"/>
        <v>665267960.8008182</v>
      </c>
      <c r="F46" s="41">
        <v>0</v>
      </c>
      <c r="G46" s="41">
        <v>752272</v>
      </c>
      <c r="H46" s="98">
        <f t="shared" si="10"/>
        <v>752272</v>
      </c>
      <c r="I46" s="98">
        <f t="shared" si="11"/>
        <v>666020232.8008182</v>
      </c>
    </row>
    <row r="47" spans="1:9" x14ac:dyDescent="0.35">
      <c r="A47" s="100" t="s">
        <v>161</v>
      </c>
      <c r="B47" s="99"/>
      <c r="C47" s="41">
        <v>15075046.030573066</v>
      </c>
      <c r="D47" s="41">
        <v>16708099.848628521</v>
      </c>
      <c r="E47" s="98">
        <f t="shared" si="9"/>
        <v>31783145.879201587</v>
      </c>
      <c r="F47" s="41">
        <v>0</v>
      </c>
      <c r="G47" s="41">
        <v>0</v>
      </c>
      <c r="H47" s="98">
        <f t="shared" si="10"/>
        <v>0</v>
      </c>
      <c r="I47" s="98">
        <f t="shared" si="11"/>
        <v>31783145.879201587</v>
      </c>
    </row>
    <row r="48" spans="1:9" x14ac:dyDescent="0.35">
      <c r="A48" s="100" t="s">
        <v>160</v>
      </c>
      <c r="B48" s="99"/>
      <c r="C48" s="41">
        <v>37775360.031542473</v>
      </c>
      <c r="D48" s="41">
        <v>48411905.64040006</v>
      </c>
      <c r="E48" s="98">
        <f t="shared" si="9"/>
        <v>86187265.671942532</v>
      </c>
      <c r="F48" s="41">
        <v>0</v>
      </c>
      <c r="G48" s="41">
        <v>-31231225</v>
      </c>
      <c r="H48" s="98">
        <f t="shared" si="10"/>
        <v>-31231225</v>
      </c>
      <c r="I48" s="98">
        <f t="shared" si="11"/>
        <v>54956040.671942532</v>
      </c>
    </row>
    <row r="49" spans="1:9" x14ac:dyDescent="0.35">
      <c r="A49" s="100" t="s">
        <v>159</v>
      </c>
      <c r="B49" s="99"/>
      <c r="C49" s="41">
        <v>9676821.9744466003</v>
      </c>
      <c r="D49" s="41">
        <v>15599679.510464801</v>
      </c>
      <c r="E49" s="98">
        <f t="shared" si="9"/>
        <v>25276501.484911401</v>
      </c>
      <c r="F49" s="41">
        <v>0</v>
      </c>
      <c r="G49" s="41">
        <v>0</v>
      </c>
      <c r="H49" s="98">
        <f t="shared" si="10"/>
        <v>0</v>
      </c>
      <c r="I49" s="98">
        <f t="shared" si="11"/>
        <v>25276501.484911401</v>
      </c>
    </row>
    <row r="50" spans="1:9" x14ac:dyDescent="0.35">
      <c r="A50" s="100" t="s">
        <v>158</v>
      </c>
      <c r="B50" s="99"/>
      <c r="C50" s="41">
        <v>1436880.0504624427</v>
      </c>
      <c r="D50" s="41">
        <v>4317690.7958175605</v>
      </c>
      <c r="E50" s="98">
        <f t="shared" si="9"/>
        <v>5754570.846280003</v>
      </c>
      <c r="F50" s="41">
        <v>0</v>
      </c>
      <c r="G50" s="41">
        <v>0</v>
      </c>
      <c r="H50" s="98">
        <f t="shared" si="10"/>
        <v>0</v>
      </c>
      <c r="I50" s="98">
        <f t="shared" si="11"/>
        <v>5754570.846280003</v>
      </c>
    </row>
    <row r="51" spans="1:9" x14ac:dyDescent="0.35">
      <c r="A51" s="100" t="s">
        <v>137</v>
      </c>
      <c r="B51" s="99"/>
      <c r="C51" s="41">
        <v>33398546.689089071</v>
      </c>
      <c r="D51" s="41">
        <v>6158361.822642101</v>
      </c>
      <c r="E51" s="98">
        <f t="shared" si="9"/>
        <v>39556908.51173117</v>
      </c>
      <c r="F51" s="41">
        <v>0</v>
      </c>
      <c r="G51" s="41">
        <v>0</v>
      </c>
      <c r="H51" s="98">
        <f t="shared" si="10"/>
        <v>0</v>
      </c>
      <c r="I51" s="98">
        <f t="shared" si="11"/>
        <v>39556908.51173117</v>
      </c>
    </row>
    <row r="52" spans="1:9" x14ac:dyDescent="0.35">
      <c r="A52" s="105"/>
      <c r="B52" s="97"/>
      <c r="C52" s="104"/>
      <c r="D52" s="104"/>
      <c r="E52" s="104"/>
      <c r="F52" s="104"/>
      <c r="G52" s="104"/>
      <c r="H52" s="104"/>
      <c r="I52" s="104"/>
    </row>
    <row r="53" spans="1:9" x14ac:dyDescent="0.35">
      <c r="A53" s="103" t="s">
        <v>16</v>
      </c>
      <c r="B53" s="102"/>
      <c r="C53" s="101">
        <f>SUM(C54:C62)</f>
        <v>14636400.272822557</v>
      </c>
      <c r="D53" s="101">
        <f>SUM(D54:D62)</f>
        <v>37601947.377023071</v>
      </c>
      <c r="E53" s="101">
        <f t="shared" ref="E53:E62" si="12">SUM(C53:D53)</f>
        <v>52238347.64984563</v>
      </c>
      <c r="F53" s="101">
        <f>SUM(F54:F62)</f>
        <v>0</v>
      </c>
      <c r="G53" s="101">
        <f>SUM(G54:G62)</f>
        <v>-4089155</v>
      </c>
      <c r="H53" s="101">
        <f t="shared" ref="H53:H62" si="13">SUM(F53:G53)</f>
        <v>-4089155</v>
      </c>
      <c r="I53" s="101">
        <f t="shared" ref="I53:I62" si="14">E53+H53</f>
        <v>48149192.64984563</v>
      </c>
    </row>
    <row r="54" spans="1:9" x14ac:dyDescent="0.35">
      <c r="A54" s="100" t="s">
        <v>157</v>
      </c>
      <c r="B54" s="99"/>
      <c r="C54" s="41">
        <v>8861927.9085102826</v>
      </c>
      <c r="D54" s="41">
        <v>23477659.94242312</v>
      </c>
      <c r="E54" s="98">
        <f t="shared" si="12"/>
        <v>32339587.850933403</v>
      </c>
      <c r="F54" s="41">
        <v>0</v>
      </c>
      <c r="G54" s="41">
        <v>-5599449</v>
      </c>
      <c r="H54" s="98">
        <f t="shared" si="13"/>
        <v>-5599449</v>
      </c>
      <c r="I54" s="98">
        <f t="shared" si="14"/>
        <v>26740138.850933403</v>
      </c>
    </row>
    <row r="55" spans="1:9" x14ac:dyDescent="0.35">
      <c r="A55" s="100" t="s">
        <v>156</v>
      </c>
      <c r="B55" s="99"/>
      <c r="C55" s="41">
        <v>4616.1333400000003</v>
      </c>
      <c r="D55" s="41">
        <v>1750729.7820813758</v>
      </c>
      <c r="E55" s="98">
        <f t="shared" si="12"/>
        <v>1755345.9154213758</v>
      </c>
      <c r="F55" s="41">
        <v>0</v>
      </c>
      <c r="G55" s="41">
        <v>0</v>
      </c>
      <c r="H55" s="98">
        <f t="shared" si="13"/>
        <v>0</v>
      </c>
      <c r="I55" s="98">
        <f t="shared" si="14"/>
        <v>1755345.9154213758</v>
      </c>
    </row>
    <row r="56" spans="1:9" x14ac:dyDescent="0.35">
      <c r="A56" s="100" t="s">
        <v>155</v>
      </c>
      <c r="B56" s="99"/>
      <c r="C56" s="41">
        <v>123404.94324517506</v>
      </c>
      <c r="D56" s="41">
        <v>1779753.2726999999</v>
      </c>
      <c r="E56" s="98">
        <f t="shared" si="12"/>
        <v>1903158.2159451749</v>
      </c>
      <c r="F56" s="41">
        <v>0</v>
      </c>
      <c r="G56" s="41">
        <v>0</v>
      </c>
      <c r="H56" s="98">
        <f t="shared" si="13"/>
        <v>0</v>
      </c>
      <c r="I56" s="98">
        <f t="shared" si="14"/>
        <v>1903158.2159451749</v>
      </c>
    </row>
    <row r="57" spans="1:9" x14ac:dyDescent="0.35">
      <c r="A57" s="100" t="s">
        <v>154</v>
      </c>
      <c r="B57" s="99"/>
      <c r="C57" s="41">
        <v>2265093.74858741</v>
      </c>
      <c r="D57" s="41">
        <v>10593395.436950717</v>
      </c>
      <c r="E57" s="98">
        <f t="shared" si="12"/>
        <v>12858489.185538128</v>
      </c>
      <c r="F57" s="41">
        <v>0</v>
      </c>
      <c r="G57" s="41">
        <v>1510294</v>
      </c>
      <c r="H57" s="98">
        <f t="shared" si="13"/>
        <v>1510294</v>
      </c>
      <c r="I57" s="98">
        <f t="shared" si="14"/>
        <v>14368783.185538128</v>
      </c>
    </row>
    <row r="58" spans="1:9" x14ac:dyDescent="0.35">
      <c r="A58" s="100" t="s">
        <v>153</v>
      </c>
      <c r="B58" s="99"/>
      <c r="C58" s="41">
        <v>3018.9583899999998</v>
      </c>
      <c r="D58" s="41">
        <v>0</v>
      </c>
      <c r="E58" s="98">
        <f t="shared" si="12"/>
        <v>3018.9583899999998</v>
      </c>
      <c r="F58" s="41">
        <v>0</v>
      </c>
      <c r="G58" s="41">
        <v>0</v>
      </c>
      <c r="H58" s="98">
        <f t="shared" si="13"/>
        <v>0</v>
      </c>
      <c r="I58" s="98">
        <f t="shared" si="14"/>
        <v>3018.9583899999998</v>
      </c>
    </row>
    <row r="59" spans="1:9" x14ac:dyDescent="0.35">
      <c r="A59" s="100" t="s">
        <v>152</v>
      </c>
      <c r="B59" s="99"/>
      <c r="C59" s="41">
        <v>462167.41305910825</v>
      </c>
      <c r="D59" s="41">
        <v>0</v>
      </c>
      <c r="E59" s="98">
        <f t="shared" si="12"/>
        <v>462167.41305910825</v>
      </c>
      <c r="F59" s="41">
        <v>0</v>
      </c>
      <c r="G59" s="41">
        <v>0</v>
      </c>
      <c r="H59" s="98">
        <f t="shared" si="13"/>
        <v>0</v>
      </c>
      <c r="I59" s="98">
        <f t="shared" si="14"/>
        <v>462167.41305910825</v>
      </c>
    </row>
    <row r="60" spans="1:9" x14ac:dyDescent="0.35">
      <c r="A60" s="100" t="s">
        <v>151</v>
      </c>
      <c r="B60" s="99"/>
      <c r="C60" s="41">
        <v>0</v>
      </c>
      <c r="D60" s="41">
        <v>0</v>
      </c>
      <c r="E60" s="98">
        <f t="shared" si="12"/>
        <v>0</v>
      </c>
      <c r="F60" s="41">
        <v>0</v>
      </c>
      <c r="G60" s="41">
        <v>0</v>
      </c>
      <c r="H60" s="98">
        <f t="shared" si="13"/>
        <v>0</v>
      </c>
      <c r="I60" s="98">
        <f t="shared" si="14"/>
        <v>0</v>
      </c>
    </row>
    <row r="61" spans="1:9" x14ac:dyDescent="0.35">
      <c r="A61" s="100" t="s">
        <v>150</v>
      </c>
      <c r="B61" s="99"/>
      <c r="C61" s="41">
        <v>0</v>
      </c>
      <c r="D61" s="41">
        <v>0</v>
      </c>
      <c r="E61" s="98">
        <f t="shared" si="12"/>
        <v>0</v>
      </c>
      <c r="F61" s="41">
        <v>0</v>
      </c>
      <c r="G61" s="41">
        <v>0</v>
      </c>
      <c r="H61" s="98">
        <f t="shared" si="13"/>
        <v>0</v>
      </c>
      <c r="I61" s="98">
        <f t="shared" si="14"/>
        <v>0</v>
      </c>
    </row>
    <row r="62" spans="1:9" x14ac:dyDescent="0.35">
      <c r="A62" s="100" t="s">
        <v>137</v>
      </c>
      <c r="B62" s="99"/>
      <c r="C62" s="41">
        <v>2916171.1676905821</v>
      </c>
      <c r="D62" s="41">
        <v>408.94286786231697</v>
      </c>
      <c r="E62" s="98">
        <f t="shared" si="12"/>
        <v>2916580.1105584446</v>
      </c>
      <c r="F62" s="41">
        <v>0</v>
      </c>
      <c r="G62" s="41">
        <v>0</v>
      </c>
      <c r="H62" s="98">
        <f t="shared" si="13"/>
        <v>0</v>
      </c>
      <c r="I62" s="98">
        <f t="shared" si="14"/>
        <v>2916580.1105584446</v>
      </c>
    </row>
    <row r="63" spans="1:9" x14ac:dyDescent="0.35">
      <c r="A63" s="105"/>
      <c r="B63" s="97"/>
      <c r="C63" s="104"/>
      <c r="D63" s="104"/>
      <c r="E63" s="104"/>
      <c r="F63" s="104"/>
      <c r="G63" s="104"/>
      <c r="H63" s="104"/>
      <c r="I63" s="104"/>
    </row>
    <row r="64" spans="1:9" x14ac:dyDescent="0.35">
      <c r="A64" s="103" t="s">
        <v>15</v>
      </c>
      <c r="B64" s="102"/>
      <c r="C64" s="101">
        <f>SUM(C65:C73)</f>
        <v>3030540.670062508</v>
      </c>
      <c r="D64" s="101">
        <f>SUM(D65:D73)</f>
        <v>9188593.6192289926</v>
      </c>
      <c r="E64" s="101">
        <f t="shared" ref="E64:E73" si="15">SUM(C64:D64)</f>
        <v>12219134.289291501</v>
      </c>
      <c r="F64" s="101">
        <f>SUM(F65:F73)</f>
        <v>0</v>
      </c>
      <c r="G64" s="101">
        <f>SUM(G65:G73)</f>
        <v>2251546</v>
      </c>
      <c r="H64" s="101">
        <f t="shared" ref="H64:H73" si="16">SUM(F64:G64)</f>
        <v>2251546</v>
      </c>
      <c r="I64" s="101">
        <f t="shared" ref="I64:I73" si="17">E64+H64</f>
        <v>14470680.289291501</v>
      </c>
    </row>
    <row r="65" spans="1:9" x14ac:dyDescent="0.35">
      <c r="A65" s="100" t="s">
        <v>157</v>
      </c>
      <c r="B65" s="99"/>
      <c r="C65" s="41">
        <v>32829.442791528003</v>
      </c>
      <c r="D65" s="41">
        <v>17617.917378472001</v>
      </c>
      <c r="E65" s="98">
        <f t="shared" si="15"/>
        <v>50447.36017</v>
      </c>
      <c r="F65" s="41">
        <v>0</v>
      </c>
      <c r="G65" s="41">
        <v>0</v>
      </c>
      <c r="H65" s="98">
        <f t="shared" si="16"/>
        <v>0</v>
      </c>
      <c r="I65" s="98">
        <f t="shared" si="17"/>
        <v>50447.36017</v>
      </c>
    </row>
    <row r="66" spans="1:9" x14ac:dyDescent="0.35">
      <c r="A66" s="100" t="s">
        <v>156</v>
      </c>
      <c r="B66" s="99"/>
      <c r="C66" s="41">
        <v>0</v>
      </c>
      <c r="D66" s="41">
        <v>1143464.59235</v>
      </c>
      <c r="E66" s="98">
        <f t="shared" si="15"/>
        <v>1143464.59235</v>
      </c>
      <c r="F66" s="41">
        <v>0</v>
      </c>
      <c r="G66" s="41">
        <v>1491067</v>
      </c>
      <c r="H66" s="98">
        <f t="shared" si="16"/>
        <v>1491067</v>
      </c>
      <c r="I66" s="98">
        <f t="shared" si="17"/>
        <v>2634531.59235</v>
      </c>
    </row>
    <row r="67" spans="1:9" x14ac:dyDescent="0.35">
      <c r="A67" s="100" t="s">
        <v>155</v>
      </c>
      <c r="B67" s="99"/>
      <c r="C67" s="41">
        <v>0</v>
      </c>
      <c r="D67" s="41">
        <v>0</v>
      </c>
      <c r="E67" s="98">
        <f t="shared" si="15"/>
        <v>0</v>
      </c>
      <c r="F67" s="41">
        <v>0</v>
      </c>
      <c r="G67" s="41">
        <v>0</v>
      </c>
      <c r="H67" s="98">
        <f t="shared" si="16"/>
        <v>0</v>
      </c>
      <c r="I67" s="98">
        <f t="shared" si="17"/>
        <v>0</v>
      </c>
    </row>
    <row r="68" spans="1:9" x14ac:dyDescent="0.35">
      <c r="A68" s="100" t="s">
        <v>154</v>
      </c>
      <c r="B68" s="99"/>
      <c r="C68" s="41">
        <v>1428563.5678339722</v>
      </c>
      <c r="D68" s="41">
        <v>4528475.2020756165</v>
      </c>
      <c r="E68" s="98">
        <f t="shared" si="15"/>
        <v>5957038.7699095886</v>
      </c>
      <c r="F68" s="41">
        <v>0</v>
      </c>
      <c r="G68" s="41">
        <v>1139626</v>
      </c>
      <c r="H68" s="98">
        <f t="shared" si="16"/>
        <v>1139626</v>
      </c>
      <c r="I68" s="98">
        <f t="shared" si="17"/>
        <v>7096664.7699095886</v>
      </c>
    </row>
    <row r="69" spans="1:9" x14ac:dyDescent="0.35">
      <c r="A69" s="100" t="s">
        <v>153</v>
      </c>
      <c r="B69" s="99"/>
      <c r="C69" s="41">
        <v>462629.01065199386</v>
      </c>
      <c r="D69" s="41">
        <v>2127720.4488287247</v>
      </c>
      <c r="E69" s="98">
        <f t="shared" si="15"/>
        <v>2590349.4594807187</v>
      </c>
      <c r="F69" s="41">
        <v>0</v>
      </c>
      <c r="G69" s="41">
        <v>0</v>
      </c>
      <c r="H69" s="98">
        <f t="shared" si="16"/>
        <v>0</v>
      </c>
      <c r="I69" s="98">
        <f t="shared" si="17"/>
        <v>2590349.4594807187</v>
      </c>
    </row>
    <row r="70" spans="1:9" x14ac:dyDescent="0.35">
      <c r="A70" s="100" t="s">
        <v>152</v>
      </c>
      <c r="B70" s="99"/>
      <c r="C70" s="41">
        <v>1050492.8526999999</v>
      </c>
      <c r="D70" s="41">
        <v>0</v>
      </c>
      <c r="E70" s="98">
        <f t="shared" si="15"/>
        <v>1050492.8526999999</v>
      </c>
      <c r="F70" s="41">
        <v>0</v>
      </c>
      <c r="G70" s="41">
        <v>0</v>
      </c>
      <c r="H70" s="98">
        <f t="shared" si="16"/>
        <v>0</v>
      </c>
      <c r="I70" s="98">
        <f t="shared" si="17"/>
        <v>1050492.8526999999</v>
      </c>
    </row>
    <row r="71" spans="1:9" x14ac:dyDescent="0.35">
      <c r="A71" s="100" t="s">
        <v>151</v>
      </c>
      <c r="B71" s="99"/>
      <c r="C71" s="41">
        <v>0</v>
      </c>
      <c r="D71" s="41">
        <v>0</v>
      </c>
      <c r="E71" s="98">
        <f t="shared" si="15"/>
        <v>0</v>
      </c>
      <c r="F71" s="41">
        <v>0</v>
      </c>
      <c r="G71" s="41">
        <v>0</v>
      </c>
      <c r="H71" s="98">
        <f t="shared" si="16"/>
        <v>0</v>
      </c>
      <c r="I71" s="98">
        <f t="shared" si="17"/>
        <v>0</v>
      </c>
    </row>
    <row r="72" spans="1:9" x14ac:dyDescent="0.35">
      <c r="A72" s="100" t="s">
        <v>150</v>
      </c>
      <c r="B72" s="99"/>
      <c r="C72" s="41">
        <v>0</v>
      </c>
      <c r="D72" s="41">
        <v>0</v>
      </c>
      <c r="E72" s="98">
        <f t="shared" si="15"/>
        <v>0</v>
      </c>
      <c r="F72" s="41">
        <v>0</v>
      </c>
      <c r="G72" s="41">
        <v>0</v>
      </c>
      <c r="H72" s="98">
        <f t="shared" si="16"/>
        <v>0</v>
      </c>
      <c r="I72" s="98">
        <f t="shared" si="17"/>
        <v>0</v>
      </c>
    </row>
    <row r="73" spans="1:9" x14ac:dyDescent="0.35">
      <c r="A73" s="100" t="s">
        <v>137</v>
      </c>
      <c r="B73" s="99"/>
      <c r="C73" s="41">
        <v>56025.796085014103</v>
      </c>
      <c r="D73" s="41">
        <v>1371315.45859618</v>
      </c>
      <c r="E73" s="98">
        <f t="shared" si="15"/>
        <v>1427341.254681194</v>
      </c>
      <c r="F73" s="41">
        <v>0</v>
      </c>
      <c r="G73" s="41">
        <v>-379147</v>
      </c>
      <c r="H73" s="98">
        <f t="shared" si="16"/>
        <v>-379147</v>
      </c>
      <c r="I73" s="98">
        <f t="shared" si="17"/>
        <v>1048194.254681194</v>
      </c>
    </row>
    <row r="74" spans="1:9" x14ac:dyDescent="0.35">
      <c r="A74" s="105"/>
      <c r="B74" s="97"/>
      <c r="C74" s="104"/>
      <c r="D74" s="104"/>
      <c r="E74" s="104"/>
      <c r="F74" s="104"/>
      <c r="G74" s="104"/>
      <c r="H74" s="104"/>
      <c r="I74" s="104"/>
    </row>
    <row r="75" spans="1:9" x14ac:dyDescent="0.35">
      <c r="A75" s="103" t="s">
        <v>14</v>
      </c>
      <c r="B75" s="102"/>
      <c r="C75" s="101">
        <f>SUM(C76:C81)</f>
        <v>99309861.370768189</v>
      </c>
      <c r="D75" s="101">
        <f>SUM(D76:D81)</f>
        <v>110527764.45944653</v>
      </c>
      <c r="E75" s="101">
        <f t="shared" ref="E75:E81" si="18">SUM(C75:D75)</f>
        <v>209837625.83021474</v>
      </c>
      <c r="F75" s="101">
        <f>SUM(F76:F81)</f>
        <v>936.9693225897712</v>
      </c>
      <c r="G75" s="101">
        <f>SUM(G76:G81)</f>
        <v>541582.2635179928</v>
      </c>
      <c r="H75" s="101">
        <f t="shared" ref="H75:H81" si="19">SUM(F75:G75)</f>
        <v>542519.23284058261</v>
      </c>
      <c r="I75" s="101">
        <f t="shared" ref="I75:I81" si="20">E75+H75</f>
        <v>210380145.06305531</v>
      </c>
    </row>
    <row r="76" spans="1:9" x14ac:dyDescent="0.35">
      <c r="A76" s="100" t="s">
        <v>149</v>
      </c>
      <c r="B76" s="99"/>
      <c r="C76" s="41">
        <v>29739769.746205419</v>
      </c>
      <c r="D76" s="41">
        <v>9055663.494766796</v>
      </c>
      <c r="E76" s="98">
        <f t="shared" si="18"/>
        <v>38795433.240972213</v>
      </c>
      <c r="F76" s="41">
        <v>0.89878248870616195</v>
      </c>
      <c r="G76" s="41">
        <v>4027.73752809384</v>
      </c>
      <c r="H76" s="98">
        <f t="shared" si="19"/>
        <v>4028.6363105825462</v>
      </c>
      <c r="I76" s="98">
        <f t="shared" si="20"/>
        <v>38799461.877282798</v>
      </c>
    </row>
    <row r="77" spans="1:9" x14ac:dyDescent="0.35">
      <c r="A77" s="100" t="s">
        <v>148</v>
      </c>
      <c r="B77" s="99"/>
      <c r="C77" s="41">
        <v>23396838.860305853</v>
      </c>
      <c r="D77" s="41">
        <v>76017550.524250254</v>
      </c>
      <c r="E77" s="98">
        <f t="shared" si="18"/>
        <v>99414389.384556115</v>
      </c>
      <c r="F77" s="41">
        <v>0</v>
      </c>
      <c r="G77" s="41">
        <v>721401</v>
      </c>
      <c r="H77" s="98">
        <f t="shared" si="19"/>
        <v>721401</v>
      </c>
      <c r="I77" s="98">
        <f t="shared" si="20"/>
        <v>100135790.38455611</v>
      </c>
    </row>
    <row r="78" spans="1:9" x14ac:dyDescent="0.35">
      <c r="A78" s="100" t="s">
        <v>147</v>
      </c>
      <c r="B78" s="99"/>
      <c r="C78" s="41">
        <v>15332901.937543087</v>
      </c>
      <c r="D78" s="41">
        <v>9498159.9261021148</v>
      </c>
      <c r="E78" s="98">
        <f t="shared" si="18"/>
        <v>24831061.863645203</v>
      </c>
      <c r="F78" s="41">
        <v>0</v>
      </c>
      <c r="G78" s="41">
        <v>0</v>
      </c>
      <c r="H78" s="98">
        <f t="shared" si="19"/>
        <v>0</v>
      </c>
      <c r="I78" s="98">
        <f t="shared" si="20"/>
        <v>24831061.863645203</v>
      </c>
    </row>
    <row r="79" spans="1:9" x14ac:dyDescent="0.35">
      <c r="A79" s="100" t="s">
        <v>146</v>
      </c>
      <c r="B79" s="99"/>
      <c r="C79" s="41">
        <v>23442506.90900011</v>
      </c>
      <c r="D79" s="41">
        <v>13328459.630377792</v>
      </c>
      <c r="E79" s="98">
        <f t="shared" si="18"/>
        <v>36770966.539377898</v>
      </c>
      <c r="F79" s="41">
        <v>0</v>
      </c>
      <c r="G79" s="41">
        <v>0</v>
      </c>
      <c r="H79" s="98">
        <f t="shared" si="19"/>
        <v>0</v>
      </c>
      <c r="I79" s="98">
        <f t="shared" si="20"/>
        <v>36770966.539377898</v>
      </c>
    </row>
    <row r="80" spans="1:9" x14ac:dyDescent="0.35">
      <c r="A80" s="100" t="s">
        <v>145</v>
      </c>
      <c r="B80" s="99"/>
      <c r="C80" s="41">
        <v>0</v>
      </c>
      <c r="D80" s="41">
        <v>0</v>
      </c>
      <c r="E80" s="98">
        <f t="shared" si="18"/>
        <v>0</v>
      </c>
      <c r="F80" s="41">
        <v>0</v>
      </c>
      <c r="G80" s="41">
        <v>0</v>
      </c>
      <c r="H80" s="98">
        <f t="shared" si="19"/>
        <v>0</v>
      </c>
      <c r="I80" s="98">
        <f t="shared" si="20"/>
        <v>0</v>
      </c>
    </row>
    <row r="81" spans="1:9" x14ac:dyDescent="0.35">
      <c r="A81" s="100" t="s">
        <v>137</v>
      </c>
      <c r="B81" s="99"/>
      <c r="C81" s="41">
        <v>7397843.9177137222</v>
      </c>
      <c r="D81" s="41">
        <v>2627930.8839495652</v>
      </c>
      <c r="E81" s="98">
        <f t="shared" si="18"/>
        <v>10025774.801663287</v>
      </c>
      <c r="F81" s="41">
        <v>936.07054010106503</v>
      </c>
      <c r="G81" s="41">
        <v>-183846.47401010111</v>
      </c>
      <c r="H81" s="98">
        <f t="shared" si="19"/>
        <v>-182910.40347000005</v>
      </c>
      <c r="I81" s="98">
        <f t="shared" si="20"/>
        <v>9842864.3981932867</v>
      </c>
    </row>
    <row r="82" spans="1:9" x14ac:dyDescent="0.35">
      <c r="A82" s="105"/>
      <c r="B82" s="97"/>
      <c r="C82" s="104"/>
      <c r="D82" s="104"/>
      <c r="E82" s="104"/>
      <c r="F82" s="104"/>
      <c r="G82" s="104"/>
      <c r="H82" s="104"/>
      <c r="I82" s="104"/>
    </row>
    <row r="83" spans="1:9" x14ac:dyDescent="0.35">
      <c r="A83" s="103" t="s">
        <v>13</v>
      </c>
      <c r="B83" s="102"/>
      <c r="C83" s="101">
        <f>SUM(C84:C88)</f>
        <v>56364889.696984611</v>
      </c>
      <c r="D83" s="101">
        <f>SUM(D84:D88)</f>
        <v>51342250.345655307</v>
      </c>
      <c r="E83" s="101">
        <f t="shared" ref="E83:E88" si="21">SUM(C83:D83)</f>
        <v>107707140.04263991</v>
      </c>
      <c r="F83" s="101">
        <f>SUM(F84:F88)</f>
        <v>0</v>
      </c>
      <c r="G83" s="101">
        <f>SUM(G84:G88)</f>
        <v>0</v>
      </c>
      <c r="H83" s="101">
        <f t="shared" ref="H83:H88" si="22">SUM(F83:G83)</f>
        <v>0</v>
      </c>
      <c r="I83" s="101">
        <f t="shared" ref="I83:I88" si="23">E83+H83</f>
        <v>107707140.04263991</v>
      </c>
    </row>
    <row r="84" spans="1:9" x14ac:dyDescent="0.35">
      <c r="A84" s="100" t="s">
        <v>144</v>
      </c>
      <c r="B84" s="99"/>
      <c r="C84" s="41">
        <v>2660542.63586835</v>
      </c>
      <c r="D84" s="41">
        <v>38324622.904060565</v>
      </c>
      <c r="E84" s="98">
        <f t="shared" si="21"/>
        <v>40985165.539928913</v>
      </c>
      <c r="F84" s="41">
        <v>0</v>
      </c>
      <c r="G84" s="41">
        <v>0</v>
      </c>
      <c r="H84" s="98">
        <f t="shared" si="22"/>
        <v>0</v>
      </c>
      <c r="I84" s="98">
        <f t="shared" si="23"/>
        <v>40985165.539928913</v>
      </c>
    </row>
    <row r="85" spans="1:9" x14ac:dyDescent="0.35">
      <c r="A85" s="100" t="s">
        <v>143</v>
      </c>
      <c r="B85" s="99"/>
      <c r="C85" s="41">
        <v>33477459.818688262</v>
      </c>
      <c r="D85" s="41">
        <v>85180.339529521996</v>
      </c>
      <c r="E85" s="98">
        <f t="shared" si="21"/>
        <v>33562640.158217788</v>
      </c>
      <c r="F85" s="41">
        <v>0</v>
      </c>
      <c r="G85" s="41">
        <v>0</v>
      </c>
      <c r="H85" s="98">
        <f t="shared" si="22"/>
        <v>0</v>
      </c>
      <c r="I85" s="98">
        <f t="shared" si="23"/>
        <v>33562640.158217788</v>
      </c>
    </row>
    <row r="86" spans="1:9" x14ac:dyDescent="0.35">
      <c r="A86" s="100" t="s">
        <v>142</v>
      </c>
      <c r="B86" s="99"/>
      <c r="C86" s="41">
        <v>2588161.0820858702</v>
      </c>
      <c r="D86" s="41">
        <v>1634274.08329735</v>
      </c>
      <c r="E86" s="98">
        <f t="shared" si="21"/>
        <v>4222435.1653832197</v>
      </c>
      <c r="F86" s="41">
        <v>0</v>
      </c>
      <c r="G86" s="41">
        <v>0</v>
      </c>
      <c r="H86" s="98">
        <f t="shared" si="22"/>
        <v>0</v>
      </c>
      <c r="I86" s="98">
        <f t="shared" si="23"/>
        <v>4222435.1653832197</v>
      </c>
    </row>
    <row r="87" spans="1:9" x14ac:dyDescent="0.35">
      <c r="A87" s="100" t="s">
        <v>141</v>
      </c>
      <c r="B87" s="99"/>
      <c r="C87" s="41">
        <v>6882701.8041935898</v>
      </c>
      <c r="D87" s="41">
        <v>21300437.517036401</v>
      </c>
      <c r="E87" s="98">
        <f t="shared" si="21"/>
        <v>28183139.321229991</v>
      </c>
      <c r="F87" s="41">
        <v>0</v>
      </c>
      <c r="G87" s="41">
        <v>0</v>
      </c>
      <c r="H87" s="98">
        <f t="shared" si="22"/>
        <v>0</v>
      </c>
      <c r="I87" s="98">
        <f t="shared" si="23"/>
        <v>28183139.321229991</v>
      </c>
    </row>
    <row r="88" spans="1:9" x14ac:dyDescent="0.35">
      <c r="A88" s="100" t="s">
        <v>137</v>
      </c>
      <c r="B88" s="99"/>
      <c r="C88" s="41">
        <v>10756024.356148532</v>
      </c>
      <c r="D88" s="41">
        <v>-10002264.498268532</v>
      </c>
      <c r="E88" s="98">
        <f t="shared" si="21"/>
        <v>753759.85788000003</v>
      </c>
      <c r="F88" s="41">
        <v>0</v>
      </c>
      <c r="G88" s="41">
        <v>0</v>
      </c>
      <c r="H88" s="98">
        <f t="shared" si="22"/>
        <v>0</v>
      </c>
      <c r="I88" s="98">
        <f t="shared" si="23"/>
        <v>753759.85788000003</v>
      </c>
    </row>
    <row r="89" spans="1:9" x14ac:dyDescent="0.35">
      <c r="A89" s="105"/>
      <c r="B89" s="97"/>
      <c r="C89" s="104"/>
      <c r="D89" s="104"/>
      <c r="E89" s="104"/>
      <c r="F89" s="104"/>
      <c r="G89" s="104"/>
      <c r="H89" s="104"/>
      <c r="I89" s="104"/>
    </row>
    <row r="90" spans="1:9" x14ac:dyDescent="0.35">
      <c r="A90" s="103" t="s">
        <v>11</v>
      </c>
      <c r="B90" s="102"/>
      <c r="C90" s="101">
        <f>SUM(C91:C94)</f>
        <v>2280502.2444961038</v>
      </c>
      <c r="D90" s="101">
        <f>SUM(D91:D94)</f>
        <v>29679197.730213933</v>
      </c>
      <c r="E90" s="101">
        <f>SUM(C90:D90)</f>
        <v>31959699.974710036</v>
      </c>
      <c r="F90" s="101">
        <f>SUM(F91:F94)</f>
        <v>33643.846155506901</v>
      </c>
      <c r="G90" s="101">
        <f>SUM(G91:G94)</f>
        <v>11781618.601172991</v>
      </c>
      <c r="H90" s="101">
        <f>SUM(F90:G90)</f>
        <v>11815262.447328499</v>
      </c>
      <c r="I90" s="101">
        <f>E90+H90</f>
        <v>43774962.422038533</v>
      </c>
    </row>
    <row r="91" spans="1:9" x14ac:dyDescent="0.35">
      <c r="A91" s="100" t="s">
        <v>140</v>
      </c>
      <c r="B91" s="99"/>
      <c r="C91" s="41">
        <v>2280492.5021194099</v>
      </c>
      <c r="D91" s="41">
        <v>28831407.472590629</v>
      </c>
      <c r="E91" s="98">
        <f>SUM(C91:D91)</f>
        <v>31111899.97471004</v>
      </c>
      <c r="F91" s="41">
        <v>33643.846155506901</v>
      </c>
      <c r="G91" s="41">
        <v>11781618.601172991</v>
      </c>
      <c r="H91" s="98">
        <f>SUM(F91:G91)</f>
        <v>11815262.447328499</v>
      </c>
      <c r="I91" s="98">
        <f>E91+H91</f>
        <v>42927162.42203854</v>
      </c>
    </row>
    <row r="92" spans="1:9" x14ac:dyDescent="0.35">
      <c r="A92" s="100" t="s">
        <v>139</v>
      </c>
      <c r="B92" s="99"/>
      <c r="C92" s="41">
        <v>0</v>
      </c>
      <c r="D92" s="41">
        <v>0</v>
      </c>
      <c r="E92" s="98">
        <f>SUM(C92:D92)</f>
        <v>0</v>
      </c>
      <c r="F92" s="41">
        <v>0</v>
      </c>
      <c r="G92" s="41">
        <v>0</v>
      </c>
      <c r="H92" s="98">
        <f>SUM(F92:G92)</f>
        <v>0</v>
      </c>
      <c r="I92" s="98">
        <f>E92+H92</f>
        <v>0</v>
      </c>
    </row>
    <row r="93" spans="1:9" x14ac:dyDescent="0.35">
      <c r="A93" s="100" t="s">
        <v>138</v>
      </c>
      <c r="B93" s="99"/>
      <c r="C93" s="41">
        <v>4.6395725977458602</v>
      </c>
      <c r="D93" s="41">
        <v>326095.36042740202</v>
      </c>
      <c r="E93" s="98">
        <f>SUM(C93:D93)</f>
        <v>326099.99999999977</v>
      </c>
      <c r="F93" s="41">
        <v>0</v>
      </c>
      <c r="G93" s="41">
        <v>0</v>
      </c>
      <c r="H93" s="98">
        <f>SUM(F93:G93)</f>
        <v>0</v>
      </c>
      <c r="I93" s="98">
        <f>E93+H93</f>
        <v>326099.99999999977</v>
      </c>
    </row>
    <row r="94" spans="1:9" x14ac:dyDescent="0.35">
      <c r="A94" s="100" t="s">
        <v>137</v>
      </c>
      <c r="B94" s="99"/>
      <c r="C94" s="41">
        <v>5.1028040963353902</v>
      </c>
      <c r="D94" s="41">
        <v>521694.897195903</v>
      </c>
      <c r="E94" s="98">
        <f>SUM(C94:D94)</f>
        <v>521699.99999999936</v>
      </c>
      <c r="F94" s="41">
        <v>0</v>
      </c>
      <c r="G94" s="41">
        <v>0</v>
      </c>
      <c r="H94" s="98">
        <f>SUM(F94:G94)</f>
        <v>0</v>
      </c>
      <c r="I94" s="98">
        <f>E94+H94</f>
        <v>521699.99999999936</v>
      </c>
    </row>
    <row r="95" spans="1:9" x14ac:dyDescent="0.35">
      <c r="A95" s="97"/>
      <c r="B95" s="97"/>
      <c r="C95" s="97"/>
      <c r="D95" s="97"/>
      <c r="E95" s="97"/>
      <c r="F95" s="97"/>
      <c r="G95" s="97"/>
      <c r="H95" s="97"/>
      <c r="I95" s="97"/>
    </row>
  </sheetData>
  <mergeCells count="5">
    <mergeCell ref="I11:I12"/>
    <mergeCell ref="A11:A12"/>
    <mergeCell ref="B11:B12"/>
    <mergeCell ref="C11:E11"/>
    <mergeCell ref="F11:H11"/>
  </mergeCells>
  <dataValidations count="2">
    <dataValidation allowBlank="1" showInputMessage="1" showErrorMessage="1" error="Please enter a number!" sqref="C15:D22 F15:G22 C25:D33 F25:G33 C36:D40 F36:G40" xr:uid="{00000000-0002-0000-0400-000000000000}"/>
    <dataValidation type="decimal" allowBlank="1" showInputMessage="1" showErrorMessage="1" error="Please enter a number!" sqref="F91:G94 C91:D94 F84:G88 C84:D88 F76:G81 C76:D81 C43:D51 F43:G51 C54:D62 F54:G62 C65:D73 F65:G73" xr:uid="{00000000-0002-0000-04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3"/>
  <sheetViews>
    <sheetView workbookViewId="0"/>
  </sheetViews>
  <sheetFormatPr defaultRowHeight="14.5" x14ac:dyDescent="0.35"/>
  <cols>
    <col min="1" max="1" width="73.453125" bestFit="1" customWidth="1"/>
    <col min="2" max="2" width="28.7265625" bestFit="1" customWidth="1"/>
    <col min="3" max="3" width="5.7265625" customWidth="1"/>
    <col min="4" max="4" width="29.7265625" bestFit="1" customWidth="1"/>
    <col min="5" max="5" width="5.26953125" customWidth="1"/>
    <col min="6" max="6" width="11.26953125" bestFit="1" customWidth="1"/>
    <col min="7" max="7" width="12.54296875" bestFit="1" customWidth="1"/>
    <col min="8" max="8" width="19.453125" customWidth="1"/>
    <col min="9" max="9" width="14" bestFit="1" customWidth="1"/>
    <col min="10" max="10" width="12.26953125" bestFit="1" customWidth="1"/>
    <col min="11" max="11" width="14" bestFit="1" customWidth="1"/>
    <col min="12" max="12" width="19.453125" customWidth="1"/>
    <col min="13" max="13" width="14" bestFit="1" customWidth="1"/>
    <col min="14" max="14" width="12.26953125" bestFit="1" customWidth="1"/>
    <col min="15" max="15" width="14" bestFit="1" customWidth="1"/>
  </cols>
  <sheetData>
    <row r="1" spans="1:15" ht="20.5" thickBot="1" x14ac:dyDescent="0.4">
      <c r="A1" s="2" t="s">
        <v>209</v>
      </c>
      <c r="B1" s="186">
        <v>45291</v>
      </c>
      <c r="C1" s="21"/>
      <c r="D1" s="20"/>
      <c r="E1" s="20"/>
      <c r="F1" s="145"/>
      <c r="G1" s="21"/>
      <c r="H1" s="21"/>
      <c r="I1" s="21"/>
      <c r="J1" s="21"/>
      <c r="K1" s="21"/>
      <c r="L1" s="21"/>
      <c r="M1" s="21"/>
      <c r="N1" s="21"/>
      <c r="O1" s="21"/>
    </row>
    <row r="2" spans="1:15" ht="15" thickBot="1" x14ac:dyDescent="0.4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35">
      <c r="A3" s="17"/>
      <c r="B3" s="201" t="s">
        <v>208</v>
      </c>
      <c r="C3" s="105"/>
      <c r="D3" s="201" t="s">
        <v>207</v>
      </c>
      <c r="E3" s="105"/>
      <c r="F3" s="204" t="s">
        <v>33</v>
      </c>
      <c r="G3" s="205"/>
      <c r="H3" s="30"/>
      <c r="I3" s="208" t="s">
        <v>206</v>
      </c>
      <c r="J3" s="209"/>
      <c r="K3" s="210"/>
      <c r="L3" s="30"/>
      <c r="M3" s="208" t="s">
        <v>205</v>
      </c>
      <c r="N3" s="209"/>
      <c r="O3" s="210"/>
    </row>
    <row r="4" spans="1:15" x14ac:dyDescent="0.35">
      <c r="A4" s="17"/>
      <c r="B4" s="202" t="s">
        <v>204</v>
      </c>
      <c r="C4" s="105"/>
      <c r="D4" s="202"/>
      <c r="E4" s="105"/>
      <c r="F4" s="206"/>
      <c r="G4" s="207"/>
      <c r="H4" s="30"/>
      <c r="I4" s="211"/>
      <c r="J4" s="212"/>
      <c r="K4" s="213"/>
      <c r="L4" s="30"/>
      <c r="M4" s="211"/>
      <c r="N4" s="212"/>
      <c r="O4" s="213"/>
    </row>
    <row r="5" spans="1:15" ht="15" thickBot="1" x14ac:dyDescent="0.4">
      <c r="A5" s="17"/>
      <c r="B5" s="203"/>
      <c r="C5" s="105"/>
      <c r="D5" s="203"/>
      <c r="E5" s="105"/>
      <c r="F5" s="144" t="s">
        <v>203</v>
      </c>
      <c r="G5" s="143" t="s">
        <v>202</v>
      </c>
      <c r="H5" s="142"/>
      <c r="I5" s="141" t="s">
        <v>201</v>
      </c>
      <c r="J5" s="140" t="s">
        <v>200</v>
      </c>
      <c r="K5" s="139" t="s">
        <v>199</v>
      </c>
      <c r="L5" s="142"/>
      <c r="M5" s="141" t="s">
        <v>201</v>
      </c>
      <c r="N5" s="140" t="s">
        <v>200</v>
      </c>
      <c r="O5" s="139" t="s">
        <v>199</v>
      </c>
    </row>
    <row r="6" spans="1:15" x14ac:dyDescent="0.35">
      <c r="A6" s="17"/>
      <c r="B6" s="138"/>
      <c r="C6" s="97"/>
      <c r="D6" s="137"/>
      <c r="E6" s="97"/>
      <c r="F6" s="138"/>
      <c r="G6" s="138"/>
      <c r="H6" s="97"/>
      <c r="I6" s="137"/>
      <c r="J6" s="137"/>
      <c r="K6" s="137"/>
      <c r="L6" s="97"/>
      <c r="M6" s="137"/>
      <c r="N6" s="137"/>
      <c r="O6" s="137"/>
    </row>
    <row r="7" spans="1:15" ht="15" thickBot="1" x14ac:dyDescent="0.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20.5" thickBot="1" x14ac:dyDescent="0.4">
      <c r="A8" s="129" t="s">
        <v>198</v>
      </c>
      <c r="B8" s="135"/>
      <c r="C8" s="135"/>
      <c r="D8" s="135"/>
      <c r="E8" s="135"/>
      <c r="F8" s="135"/>
      <c r="G8" s="135"/>
      <c r="H8" s="136"/>
      <c r="I8" s="135"/>
      <c r="J8" s="135"/>
      <c r="K8" s="135"/>
      <c r="L8" s="136"/>
      <c r="M8" s="135"/>
      <c r="N8" s="135"/>
      <c r="O8" s="135"/>
    </row>
    <row r="9" spans="1:15" x14ac:dyDescent="0.35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</row>
    <row r="10" spans="1:15" x14ac:dyDescent="0.35">
      <c r="A10" s="126" t="s">
        <v>194</v>
      </c>
      <c r="B10" s="120">
        <f>SUM(B18:B21)</f>
        <v>1901254581.8609543</v>
      </c>
      <c r="C10" s="12"/>
      <c r="D10" s="120">
        <f>SUM(D18:D21)</f>
        <v>663826.42326011788</v>
      </c>
      <c r="E10" s="12"/>
      <c r="F10" s="120">
        <f>SUM(F18:F21)</f>
        <v>53283829.960918039</v>
      </c>
      <c r="G10" s="132"/>
      <c r="H10" s="30"/>
      <c r="I10" s="120">
        <f>SUM(I18:I21)</f>
        <v>1477967456.6839349</v>
      </c>
      <c r="J10" s="120">
        <f>SUM(J18:J21)</f>
        <v>19219.889820791799</v>
      </c>
      <c r="K10" s="120">
        <f>I10-J10</f>
        <v>1477948236.7941141</v>
      </c>
      <c r="L10" s="30"/>
      <c r="M10" s="120">
        <f>B10+F10+I10</f>
        <v>3432505868.5058069</v>
      </c>
      <c r="N10" s="120">
        <f>D10+J10</f>
        <v>683046.31308090966</v>
      </c>
      <c r="O10" s="120">
        <f>M10-N10</f>
        <v>3431822822.1927261</v>
      </c>
    </row>
    <row r="11" spans="1:15" x14ac:dyDescent="0.35">
      <c r="A11" s="134" t="s">
        <v>197</v>
      </c>
      <c r="B11" s="121">
        <v>2041477.1757825334</v>
      </c>
      <c r="C11" s="12"/>
      <c r="D11" s="121">
        <v>1979180.35917611</v>
      </c>
      <c r="E11" s="12"/>
      <c r="F11" s="121">
        <v>3868274.008731293</v>
      </c>
      <c r="G11" s="132"/>
      <c r="H11" s="30"/>
      <c r="I11" s="121">
        <v>31173721.06988864</v>
      </c>
      <c r="J11" s="121">
        <v>0</v>
      </c>
      <c r="K11" s="120">
        <f>I11-J11</f>
        <v>31173721.06988864</v>
      </c>
      <c r="L11" s="30"/>
      <c r="M11" s="120">
        <f>B11+F11+I11</f>
        <v>37083472.254402466</v>
      </c>
      <c r="N11" s="120">
        <f>D11+J11</f>
        <v>1979180.35917611</v>
      </c>
      <c r="O11" s="120">
        <f>M11-N11</f>
        <v>35104291.895226359</v>
      </c>
    </row>
    <row r="12" spans="1:15" x14ac:dyDescent="0.35">
      <c r="A12" s="134" t="s">
        <v>196</v>
      </c>
      <c r="B12" s="121">
        <v>-1143821.0142840964</v>
      </c>
      <c r="C12" s="12"/>
      <c r="D12" s="121">
        <v>-192463.00878194001</v>
      </c>
      <c r="E12" s="12"/>
      <c r="F12" s="121">
        <v>109891.37677831571</v>
      </c>
      <c r="G12" s="132"/>
      <c r="H12" s="30"/>
      <c r="I12" s="121">
        <v>14658855.378280001</v>
      </c>
      <c r="J12" s="121">
        <v>0</v>
      </c>
      <c r="K12" s="120">
        <f>I12-J12</f>
        <v>14658855.378280001</v>
      </c>
      <c r="L12" s="30"/>
      <c r="M12" s="120">
        <f>B12+F12+I12</f>
        <v>13624925.74077422</v>
      </c>
      <c r="N12" s="120">
        <f>D12+J12</f>
        <v>-192463.00878194001</v>
      </c>
      <c r="O12" s="120">
        <f>M12-N12</f>
        <v>13817388.74955616</v>
      </c>
    </row>
    <row r="13" spans="1:15" x14ac:dyDescent="0.35">
      <c r="A13" s="134" t="s">
        <v>195</v>
      </c>
      <c r="B13" s="121">
        <v>5077508.0504723936</v>
      </c>
      <c r="C13" s="12"/>
      <c r="D13" s="121">
        <v>568555.51689700305</v>
      </c>
      <c r="E13" s="12"/>
      <c r="F13" s="121">
        <v>378543.85629368562</v>
      </c>
      <c r="G13" s="132"/>
      <c r="H13" s="30"/>
      <c r="I13" s="121">
        <v>2112.0857900000001</v>
      </c>
      <c r="J13" s="121">
        <v>0</v>
      </c>
      <c r="K13" s="120">
        <f>I13-J13</f>
        <v>2112.0857900000001</v>
      </c>
      <c r="L13" s="30"/>
      <c r="M13" s="120">
        <f>B13+F13+I13</f>
        <v>5458163.9925560793</v>
      </c>
      <c r="N13" s="120">
        <f>D13+J13</f>
        <v>568555.51689700305</v>
      </c>
      <c r="O13" s="120">
        <f>M13-N13</f>
        <v>4889608.4756590761</v>
      </c>
    </row>
    <row r="14" spans="1:15" x14ac:dyDescent="0.35">
      <c r="A14" s="133" t="s">
        <v>0</v>
      </c>
      <c r="B14" s="120">
        <f>SUM(B10:B13)</f>
        <v>1907229746.0729251</v>
      </c>
      <c r="C14" s="12"/>
      <c r="D14" s="120">
        <f>SUM(D10:D13)</f>
        <v>3019099.2905512908</v>
      </c>
      <c r="E14" s="12"/>
      <c r="F14" s="120">
        <f>SUM(F10:F13)</f>
        <v>57640539.202721328</v>
      </c>
      <c r="G14" s="132"/>
      <c r="H14" s="30"/>
      <c r="I14" s="120">
        <f>SUM(I10:I13)</f>
        <v>1523802145.2178934</v>
      </c>
      <c r="J14" s="120">
        <f>SUM(J10:J13)</f>
        <v>19219.889820791799</v>
      </c>
      <c r="K14" s="120">
        <f>SUM(K10:K13)</f>
        <v>1523782925.3280725</v>
      </c>
      <c r="L14" s="30"/>
      <c r="M14" s="120">
        <f>SUM(M10:M13)</f>
        <v>3488672430.4935398</v>
      </c>
      <c r="N14" s="120">
        <f>SUM(N10:N13)</f>
        <v>3038319.1803720826</v>
      </c>
      <c r="O14" s="120">
        <f>SUM(O10:O13)</f>
        <v>3485634111.3131676</v>
      </c>
    </row>
    <row r="15" spans="1:15" ht="15" thickBot="1" x14ac:dyDescent="0.4">
      <c r="A15" s="131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27"/>
      <c r="O15" s="130"/>
    </row>
    <row r="16" spans="1:15" ht="20.5" thickBot="1" x14ac:dyDescent="0.4">
      <c r="A16" s="129" t="s">
        <v>194</v>
      </c>
      <c r="B16" s="127"/>
      <c r="C16" s="127"/>
      <c r="D16" s="127"/>
      <c r="E16" s="127"/>
      <c r="F16" s="127"/>
      <c r="G16" s="127"/>
      <c r="H16" s="128"/>
      <c r="I16" s="127"/>
      <c r="J16" s="127"/>
      <c r="K16" s="127"/>
      <c r="L16" s="128"/>
      <c r="M16" s="127"/>
      <c r="N16" s="127"/>
      <c r="O16" s="127"/>
    </row>
    <row r="17" spans="1:15" x14ac:dyDescent="0.35">
      <c r="A17" s="97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</row>
    <row r="18" spans="1:15" x14ac:dyDescent="0.35">
      <c r="A18" s="126" t="s">
        <v>1</v>
      </c>
      <c r="B18" s="124">
        <v>-51553189.381578736</v>
      </c>
      <c r="C18" s="125"/>
      <c r="D18" s="124">
        <v>-732708.83387983649</v>
      </c>
      <c r="E18" s="125"/>
      <c r="F18" s="124">
        <v>38669492.662632547</v>
      </c>
      <c r="G18" s="123" t="s">
        <v>276</v>
      </c>
      <c r="H18" s="122"/>
      <c r="I18" s="121">
        <v>0</v>
      </c>
      <c r="J18" s="121">
        <v>0</v>
      </c>
      <c r="K18" s="120">
        <f>I18-J18</f>
        <v>0</v>
      </c>
      <c r="L18" s="30"/>
      <c r="M18" s="120">
        <f>B18+F18+I18</f>
        <v>-12883696.718946189</v>
      </c>
      <c r="N18" s="120">
        <f>D18+J18</f>
        <v>-732708.83387983649</v>
      </c>
      <c r="O18" s="120">
        <f>M18-N18</f>
        <v>-12150987.885066353</v>
      </c>
    </row>
    <row r="19" spans="1:15" x14ac:dyDescent="0.35">
      <c r="A19" s="126" t="s">
        <v>193</v>
      </c>
      <c r="B19" s="124">
        <v>261767357.59312692</v>
      </c>
      <c r="C19" s="125"/>
      <c r="D19" s="124">
        <v>1361342.4930725007</v>
      </c>
      <c r="E19" s="125"/>
      <c r="F19" s="124">
        <v>2362095.9306118288</v>
      </c>
      <c r="G19" s="123" t="s">
        <v>276</v>
      </c>
      <c r="H19" s="122"/>
      <c r="I19" s="121">
        <v>4996826.7828999599</v>
      </c>
      <c r="J19" s="121">
        <v>0</v>
      </c>
      <c r="K19" s="120">
        <f>I19-J19</f>
        <v>4996826.7828999599</v>
      </c>
      <c r="L19" s="30"/>
      <c r="M19" s="120">
        <f>B19+F19+I19</f>
        <v>269126280.30663872</v>
      </c>
      <c r="N19" s="120">
        <f>D19+J19</f>
        <v>1361342.4930725007</v>
      </c>
      <c r="O19" s="120">
        <f>M19-N19</f>
        <v>267764937.81356621</v>
      </c>
    </row>
    <row r="20" spans="1:15" x14ac:dyDescent="0.35">
      <c r="A20" s="126" t="s">
        <v>192</v>
      </c>
      <c r="B20" s="124">
        <v>1604351608.8276644</v>
      </c>
      <c r="C20" s="125"/>
      <c r="D20" s="124">
        <v>1337.344041826952</v>
      </c>
      <c r="E20" s="125"/>
      <c r="F20" s="124">
        <v>11104474.864151498</v>
      </c>
      <c r="G20" s="123" t="s">
        <v>276</v>
      </c>
      <c r="H20" s="122"/>
      <c r="I20" s="121">
        <v>1469928079.4250073</v>
      </c>
      <c r="J20" s="121">
        <v>19219.889820791799</v>
      </c>
      <c r="K20" s="120">
        <f>I20-J20</f>
        <v>1469908859.5351865</v>
      </c>
      <c r="L20" s="30"/>
      <c r="M20" s="120">
        <f>B20+F20+I20</f>
        <v>3085384163.1168232</v>
      </c>
      <c r="N20" s="120">
        <f>D20+J20</f>
        <v>20557.233862618752</v>
      </c>
      <c r="O20" s="120">
        <f>M20-N20</f>
        <v>3085363605.8829608</v>
      </c>
    </row>
    <row r="21" spans="1:15" x14ac:dyDescent="0.35">
      <c r="A21" s="126" t="s">
        <v>191</v>
      </c>
      <c r="B21" s="124">
        <v>86688804.82174176</v>
      </c>
      <c r="C21" s="125"/>
      <c r="D21" s="124">
        <v>33855.420025626772</v>
      </c>
      <c r="E21" s="125"/>
      <c r="F21" s="124">
        <v>1147766.5035221635</v>
      </c>
      <c r="G21" s="123" t="s">
        <v>276</v>
      </c>
      <c r="H21" s="122"/>
      <c r="I21" s="121">
        <v>3042550.4760277499</v>
      </c>
      <c r="J21" s="121">
        <v>0</v>
      </c>
      <c r="K21" s="120">
        <f>I21-J21</f>
        <v>3042550.4760277499</v>
      </c>
      <c r="L21" s="30"/>
      <c r="M21" s="120">
        <f>B21+F21+I21</f>
        <v>90879121.801291674</v>
      </c>
      <c r="N21" s="120">
        <f>D21+J21</f>
        <v>33855.420025626772</v>
      </c>
      <c r="O21" s="120">
        <f>M21-N21</f>
        <v>90845266.381266043</v>
      </c>
    </row>
    <row r="22" spans="1:15" x14ac:dyDescent="0.35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5" x14ac:dyDescent="0.3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</sheetData>
  <mergeCells count="5">
    <mergeCell ref="B3:B5"/>
    <mergeCell ref="D3:D5"/>
    <mergeCell ref="F3:G4"/>
    <mergeCell ref="I3:K4"/>
    <mergeCell ref="M3:O4"/>
  </mergeCells>
  <dataValidations count="3">
    <dataValidation type="list" allowBlank="1" showInputMessage="1" showErrorMessage="1" sqref="G18:G21" xr:uid="{00000000-0002-0000-0500-000000000000}">
      <formula1>TP_Risk_Margin_Method</formula1>
    </dataValidation>
    <dataValidation type="decimal" allowBlank="1" showInputMessage="1" showErrorMessage="1" errorTitle="Number Format Error" error="Please enter a valid number" sqref="B18:B21 D18:D21 F18:F21" xr:uid="{00000000-0002-0000-0500-000001000000}">
      <formula1>-999999999</formula1>
      <formula2>9999999999</formula2>
    </dataValidation>
    <dataValidation type="decimal" allowBlank="1" showInputMessage="1" showErrorMessage="1" error="Please enter a number!" sqref="E18:E21 H18:K21 C18:C21 B10:K13" xr:uid="{00000000-0002-0000-0500-000002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0"/>
  <sheetViews>
    <sheetView workbookViewId="0"/>
  </sheetViews>
  <sheetFormatPr defaultRowHeight="14.5" x14ac:dyDescent="0.35"/>
  <cols>
    <col min="1" max="1" width="82.7265625" bestFit="1" customWidth="1"/>
    <col min="2" max="2" width="17" bestFit="1" customWidth="1"/>
    <col min="3" max="3" width="14.7265625" bestFit="1" customWidth="1"/>
    <col min="4" max="4" width="15" bestFit="1" customWidth="1"/>
    <col min="5" max="6" width="14.453125" bestFit="1" customWidth="1"/>
    <col min="7" max="7" width="11.7265625" bestFit="1" customWidth="1"/>
    <col min="8" max="8" width="13.26953125" bestFit="1" customWidth="1"/>
    <col min="9" max="9" width="10.26953125" bestFit="1" customWidth="1"/>
    <col min="10" max="10" width="12.26953125" bestFit="1" customWidth="1"/>
    <col min="11" max="11" width="9.54296875" bestFit="1" customWidth="1"/>
    <col min="12" max="12" width="12" bestFit="1" customWidth="1"/>
    <col min="13" max="13" width="9.54296875" bestFit="1" customWidth="1"/>
    <col min="14" max="14" width="10.81640625" bestFit="1" customWidth="1"/>
    <col min="15" max="15" width="14.54296875" bestFit="1" customWidth="1"/>
    <col min="16" max="16" width="16.1796875" bestFit="1" customWidth="1"/>
    <col min="17" max="17" width="17" bestFit="1" customWidth="1"/>
    <col min="18" max="18" width="14.7265625" bestFit="1" customWidth="1"/>
    <col min="19" max="19" width="15" bestFit="1" customWidth="1"/>
    <col min="20" max="21" width="14.453125" bestFit="1" customWidth="1"/>
    <col min="22" max="22" width="11.7265625" bestFit="1" customWidth="1"/>
    <col min="23" max="23" width="13.26953125" bestFit="1" customWidth="1"/>
    <col min="24" max="24" width="8.81640625" bestFit="1" customWidth="1"/>
    <col min="25" max="25" width="12.26953125" bestFit="1" customWidth="1"/>
    <col min="26" max="26" width="9.54296875" bestFit="1" customWidth="1"/>
    <col min="27" max="27" width="7.7265625" bestFit="1" customWidth="1"/>
    <col min="28" max="28" width="14.54296875" bestFit="1" customWidth="1"/>
    <col min="29" max="29" width="16.1796875" bestFit="1" customWidth="1"/>
  </cols>
  <sheetData>
    <row r="1" spans="1:29" ht="20.5" thickBot="1" x14ac:dyDescent="0.45">
      <c r="A1" s="2" t="s">
        <v>240</v>
      </c>
      <c r="B1" s="185">
        <v>45291</v>
      </c>
      <c r="C1" s="95"/>
      <c r="D1" s="96"/>
      <c r="E1" s="158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</row>
    <row r="2" spans="1:29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</row>
    <row r="3" spans="1:29" x14ac:dyDescent="0.35">
      <c r="A3" s="157"/>
      <c r="B3" s="214" t="s">
        <v>239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 t="s">
        <v>238</v>
      </c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6"/>
    </row>
    <row r="4" spans="1:29" ht="42.5" thickBot="1" x14ac:dyDescent="0.4">
      <c r="A4" s="157"/>
      <c r="B4" s="156" t="s">
        <v>235</v>
      </c>
      <c r="C4" s="155" t="s">
        <v>234</v>
      </c>
      <c r="D4" s="155" t="s">
        <v>233</v>
      </c>
      <c r="E4" s="155" t="s">
        <v>232</v>
      </c>
      <c r="F4" s="155" t="s">
        <v>231</v>
      </c>
      <c r="G4" s="155" t="s">
        <v>2</v>
      </c>
      <c r="H4" s="155" t="s">
        <v>230</v>
      </c>
      <c r="I4" s="155" t="s">
        <v>229</v>
      </c>
      <c r="J4" s="155" t="s">
        <v>228</v>
      </c>
      <c r="K4" s="155" t="s">
        <v>227</v>
      </c>
      <c r="L4" s="155" t="s">
        <v>237</v>
      </c>
      <c r="M4" s="155" t="s">
        <v>236</v>
      </c>
      <c r="N4" s="155" t="s">
        <v>137</v>
      </c>
      <c r="O4" s="155" t="s">
        <v>226</v>
      </c>
      <c r="P4" s="155" t="s">
        <v>225</v>
      </c>
      <c r="Q4" s="155" t="s">
        <v>235</v>
      </c>
      <c r="R4" s="155" t="s">
        <v>234</v>
      </c>
      <c r="S4" s="155" t="s">
        <v>233</v>
      </c>
      <c r="T4" s="155" t="s">
        <v>232</v>
      </c>
      <c r="U4" s="155" t="s">
        <v>231</v>
      </c>
      <c r="V4" s="155" t="s">
        <v>2</v>
      </c>
      <c r="W4" s="155" t="s">
        <v>230</v>
      </c>
      <c r="X4" s="155" t="s">
        <v>229</v>
      </c>
      <c r="Y4" s="155" t="s">
        <v>228</v>
      </c>
      <c r="Z4" s="155" t="s">
        <v>227</v>
      </c>
      <c r="AA4" s="155" t="s">
        <v>137</v>
      </c>
      <c r="AB4" s="155" t="s">
        <v>226</v>
      </c>
      <c r="AC4" s="154" t="s">
        <v>225</v>
      </c>
    </row>
    <row r="5" spans="1:29" x14ac:dyDescent="0.3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</row>
    <row r="6" spans="1:29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1:29" ht="15" thickBot="1" x14ac:dyDescent="0.4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1:29" ht="20.5" thickBot="1" x14ac:dyDescent="0.4">
      <c r="A8" s="129" t="s">
        <v>198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2"/>
    </row>
    <row r="9" spans="1:29" x14ac:dyDescent="0.3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1:29" x14ac:dyDescent="0.35">
      <c r="A10" s="151" t="s">
        <v>194</v>
      </c>
      <c r="B10" s="146">
        <f t="shared" ref="B10:K10" si="0">SUM(B14:B29)</f>
        <v>40109527.224892847</v>
      </c>
      <c r="C10" s="146">
        <f t="shared" si="0"/>
        <v>10511555.550004469</v>
      </c>
      <c r="D10" s="146">
        <f t="shared" si="0"/>
        <v>454857.13289113704</v>
      </c>
      <c r="E10" s="146">
        <f t="shared" si="0"/>
        <v>18760.187928611256</v>
      </c>
      <c r="F10" s="146">
        <f t="shared" si="0"/>
        <v>517.10532157681712</v>
      </c>
      <c r="G10" s="146">
        <f t="shared" si="0"/>
        <v>1129116.0000008736</v>
      </c>
      <c r="H10" s="146">
        <f t="shared" si="0"/>
        <v>569608.00007384375</v>
      </c>
      <c r="I10" s="146">
        <f t="shared" si="0"/>
        <v>8294038.6043830086</v>
      </c>
      <c r="J10" s="146">
        <f t="shared" si="0"/>
        <v>-74067</v>
      </c>
      <c r="K10" s="146">
        <f t="shared" si="0"/>
        <v>410690.58168846532</v>
      </c>
      <c r="L10" s="147"/>
      <c r="M10" s="147"/>
      <c r="N10" s="146">
        <f>SUM(N14:N29)</f>
        <v>81848.596599691999</v>
      </c>
      <c r="O10" s="146">
        <f>SUM(O14:O29)</f>
        <v>807525.55382454814</v>
      </c>
      <c r="P10" s="146">
        <f>B10+C10-D10-E10-F10-G10-H10-I10+J10-K10+N10+O10</f>
        <v>40558802.31303405</v>
      </c>
      <c r="Q10" s="146">
        <f t="shared" ref="Q10:AB10" si="1">SUM(Q14:Q29)</f>
        <v>3062087.5680862209</v>
      </c>
      <c r="R10" s="146">
        <f t="shared" si="1"/>
        <v>278094.0000012212</v>
      </c>
      <c r="S10" s="146">
        <f t="shared" si="1"/>
        <v>52788.000003761248</v>
      </c>
      <c r="T10" s="146">
        <f t="shared" si="1"/>
        <v>1.0000000200000001</v>
      </c>
      <c r="U10" s="146">
        <f t="shared" si="1"/>
        <v>0</v>
      </c>
      <c r="V10" s="146">
        <f t="shared" si="1"/>
        <v>35696.000000014901</v>
      </c>
      <c r="W10" s="146">
        <f t="shared" si="1"/>
        <v>90643.000008030795</v>
      </c>
      <c r="X10" s="146">
        <f t="shared" si="1"/>
        <v>39372.000000033528</v>
      </c>
      <c r="Y10" s="146">
        <f t="shared" si="1"/>
        <v>-3287</v>
      </c>
      <c r="Z10" s="146">
        <f t="shared" si="1"/>
        <v>3205</v>
      </c>
      <c r="AA10" s="146">
        <f t="shared" si="1"/>
        <v>64172.004101404542</v>
      </c>
      <c r="AB10" s="146">
        <f t="shared" si="1"/>
        <v>22674.463159122977</v>
      </c>
      <c r="AC10" s="146">
        <f>Q10+R10-S10-T10-U10-V10-W10-X10+Y10-Z10+AA10+AB10</f>
        <v>3202036.0353361089</v>
      </c>
    </row>
    <row r="11" spans="1:29" ht="15" thickBot="1" x14ac:dyDescent="0.4">
      <c r="A11" s="12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</row>
    <row r="12" spans="1:29" ht="20.5" thickBot="1" x14ac:dyDescent="0.4">
      <c r="A12" s="129" t="s">
        <v>194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49"/>
    </row>
    <row r="13" spans="1:29" x14ac:dyDescent="0.35">
      <c r="A13" s="12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</row>
    <row r="14" spans="1:29" x14ac:dyDescent="0.35">
      <c r="A14" s="126" t="s">
        <v>224</v>
      </c>
      <c r="B14" s="124">
        <v>13735020.781880567</v>
      </c>
      <c r="C14" s="124">
        <v>2460810.9999972698</v>
      </c>
      <c r="D14" s="124">
        <v>158073.19881052381</v>
      </c>
      <c r="E14" s="124">
        <v>714.98102453102354</v>
      </c>
      <c r="F14" s="124">
        <v>86.000000020000002</v>
      </c>
      <c r="G14" s="124">
        <v>3518</v>
      </c>
      <c r="H14" s="124">
        <v>6495</v>
      </c>
      <c r="I14" s="124">
        <v>2209703.4722220418</v>
      </c>
      <c r="J14" s="124">
        <v>-65361</v>
      </c>
      <c r="K14" s="124">
        <v>10124.581688465325</v>
      </c>
      <c r="L14" s="147"/>
      <c r="M14" s="147"/>
      <c r="N14" s="124">
        <v>-1841108.063024088</v>
      </c>
      <c r="O14" s="124">
        <v>76138.271533225867</v>
      </c>
      <c r="P14" s="146">
        <f>B14+C14-D14-E14-F14-G14-H14-I14+J14-K14+N14+O14</f>
        <v>11976785.756641392</v>
      </c>
      <c r="Q14" s="124">
        <v>43718</v>
      </c>
      <c r="R14" s="124">
        <v>311</v>
      </c>
      <c r="S14" s="124">
        <v>61</v>
      </c>
      <c r="T14" s="124">
        <v>0</v>
      </c>
      <c r="U14" s="124">
        <v>0</v>
      </c>
      <c r="V14" s="124">
        <v>7</v>
      </c>
      <c r="W14" s="124">
        <v>304</v>
      </c>
      <c r="X14" s="124">
        <v>22</v>
      </c>
      <c r="Y14" s="124">
        <v>1</v>
      </c>
      <c r="Z14" s="124">
        <v>2</v>
      </c>
      <c r="AA14" s="124">
        <v>838</v>
      </c>
      <c r="AB14" s="124">
        <v>0</v>
      </c>
      <c r="AC14" s="146">
        <f>Q14+R14-S14-T14-U14-V14-W14-X14+Y14-Z14+AA14+AB14</f>
        <v>44472</v>
      </c>
    </row>
    <row r="15" spans="1:29" x14ac:dyDescent="0.35">
      <c r="A15" s="126" t="s">
        <v>223</v>
      </c>
      <c r="B15" s="124">
        <v>699262</v>
      </c>
      <c r="C15" s="124">
        <v>161137</v>
      </c>
      <c r="D15" s="124">
        <v>3871</v>
      </c>
      <c r="E15" s="124">
        <v>14152</v>
      </c>
      <c r="F15" s="124">
        <v>1</v>
      </c>
      <c r="G15" s="124">
        <v>0</v>
      </c>
      <c r="H15" s="124">
        <v>44</v>
      </c>
      <c r="I15" s="124">
        <v>235774</v>
      </c>
      <c r="J15" s="124">
        <v>0</v>
      </c>
      <c r="K15" s="124">
        <v>31029</v>
      </c>
      <c r="L15" s="147"/>
      <c r="M15" s="147"/>
      <c r="N15" s="124">
        <v>55086</v>
      </c>
      <c r="O15" s="124">
        <v>-10121</v>
      </c>
      <c r="P15" s="146">
        <f>B15+C15-D15-E15-F15-G15-H15-I15+J15-K15+N15+O15</f>
        <v>620493</v>
      </c>
      <c r="Q15" s="124">
        <v>26710</v>
      </c>
      <c r="R15" s="124">
        <v>21425</v>
      </c>
      <c r="S15" s="124">
        <v>713</v>
      </c>
      <c r="T15" s="124">
        <v>0</v>
      </c>
      <c r="U15" s="124">
        <v>0</v>
      </c>
      <c r="V15" s="124">
        <v>0</v>
      </c>
      <c r="W15" s="124">
        <v>0</v>
      </c>
      <c r="X15" s="124">
        <v>39214</v>
      </c>
      <c r="Y15" s="124">
        <v>0</v>
      </c>
      <c r="Z15" s="124">
        <v>6</v>
      </c>
      <c r="AA15" s="124">
        <v>3436</v>
      </c>
      <c r="AB15" s="124">
        <v>10244</v>
      </c>
      <c r="AC15" s="146">
        <f>Q15+R15-S15-T15-U15-V15-W15-X15+Y15-Z15+AA15+AB15</f>
        <v>21882</v>
      </c>
    </row>
    <row r="16" spans="1:29" x14ac:dyDescent="0.35">
      <c r="A16" s="126" t="s">
        <v>222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</row>
    <row r="17" spans="1:29" x14ac:dyDescent="0.35">
      <c r="A17" s="126" t="s">
        <v>221</v>
      </c>
      <c r="B17" s="124">
        <v>4896860.75</v>
      </c>
      <c r="C17" s="124">
        <v>1337033.9999999995</v>
      </c>
      <c r="D17" s="124">
        <v>19100</v>
      </c>
      <c r="E17" s="124">
        <v>3233</v>
      </c>
      <c r="F17" s="124">
        <v>232</v>
      </c>
      <c r="G17" s="124">
        <v>417</v>
      </c>
      <c r="H17" s="124">
        <v>32</v>
      </c>
      <c r="I17" s="124">
        <v>1367965</v>
      </c>
      <c r="J17" s="124">
        <v>82</v>
      </c>
      <c r="K17" s="124">
        <v>40526</v>
      </c>
      <c r="L17" s="147"/>
      <c r="M17" s="147"/>
      <c r="N17" s="124">
        <v>-118819.99999999993</v>
      </c>
      <c r="O17" s="124">
        <v>95695.000000000233</v>
      </c>
      <c r="P17" s="146">
        <f>B17+C17-D17-E17-F17-G17-H17-I17+J17-K17+N17+O17</f>
        <v>4779346.75</v>
      </c>
      <c r="Q17" s="124">
        <v>0</v>
      </c>
      <c r="R17" s="124">
        <v>8</v>
      </c>
      <c r="S17" s="124">
        <v>0</v>
      </c>
      <c r="T17" s="124">
        <v>0</v>
      </c>
      <c r="U17" s="124">
        <v>0</v>
      </c>
      <c r="V17" s="124">
        <v>0</v>
      </c>
      <c r="W17" s="124">
        <v>0</v>
      </c>
      <c r="X17" s="124">
        <v>0</v>
      </c>
      <c r="Y17" s="124">
        <v>0</v>
      </c>
      <c r="Z17" s="124">
        <v>0</v>
      </c>
      <c r="AA17" s="124">
        <v>-8</v>
      </c>
      <c r="AB17" s="124">
        <v>0</v>
      </c>
      <c r="AC17" s="146">
        <f>Q17+R17-S17-T17-U17-V17-W17-X17+Y17-Z17+AA17+AB17</f>
        <v>0</v>
      </c>
    </row>
    <row r="18" spans="1:29" x14ac:dyDescent="0.35">
      <c r="A18" s="126" t="s">
        <v>220</v>
      </c>
      <c r="B18" s="124">
        <v>2764785.6688897</v>
      </c>
      <c r="C18" s="124">
        <v>418907</v>
      </c>
      <c r="D18" s="124">
        <v>4104</v>
      </c>
      <c r="E18" s="124">
        <v>408</v>
      </c>
      <c r="F18" s="124">
        <v>167</v>
      </c>
      <c r="G18" s="124">
        <v>0</v>
      </c>
      <c r="H18" s="124">
        <v>496</v>
      </c>
      <c r="I18" s="124">
        <v>309041</v>
      </c>
      <c r="J18" s="124">
        <v>0</v>
      </c>
      <c r="K18" s="124">
        <v>319668</v>
      </c>
      <c r="L18" s="147"/>
      <c r="M18" s="147"/>
      <c r="N18" s="124">
        <v>-9514</v>
      </c>
      <c r="O18" s="124">
        <v>-39842</v>
      </c>
      <c r="P18" s="146">
        <f>B18+C18-D18-E18-F18-G18-H18-I18+J18-K18+N18+O18</f>
        <v>2500452.6688897</v>
      </c>
      <c r="Q18" s="124">
        <v>5</v>
      </c>
      <c r="R18" s="124">
        <v>0</v>
      </c>
      <c r="S18" s="124">
        <v>0</v>
      </c>
      <c r="T18" s="124">
        <v>0</v>
      </c>
      <c r="U18" s="124">
        <v>0</v>
      </c>
      <c r="V18" s="124">
        <v>0</v>
      </c>
      <c r="W18" s="124">
        <v>0</v>
      </c>
      <c r="X18" s="124">
        <v>0</v>
      </c>
      <c r="Y18" s="124">
        <v>0</v>
      </c>
      <c r="Z18" s="124">
        <v>1</v>
      </c>
      <c r="AA18" s="124">
        <v>2</v>
      </c>
      <c r="AB18" s="124">
        <v>0</v>
      </c>
      <c r="AC18" s="146">
        <f>Q18+R18-S18-T18-U18-V18-W18-X18+Y18-Z18+AA18+AB18</f>
        <v>6</v>
      </c>
    </row>
    <row r="19" spans="1:29" x14ac:dyDescent="0.35">
      <c r="A19" s="126" t="s">
        <v>219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</row>
    <row r="20" spans="1:29" x14ac:dyDescent="0.35">
      <c r="A20" s="126" t="s">
        <v>218</v>
      </c>
      <c r="B20" s="124">
        <v>5512263.6107580103</v>
      </c>
      <c r="C20" s="124">
        <v>3514783.367494347</v>
      </c>
      <c r="D20" s="124">
        <v>102468.60918872946</v>
      </c>
      <c r="E20" s="124">
        <v>2</v>
      </c>
      <c r="F20" s="124">
        <v>0</v>
      </c>
      <c r="G20" s="124">
        <v>912927</v>
      </c>
      <c r="H20" s="124">
        <v>18552</v>
      </c>
      <c r="I20" s="124">
        <v>2189702.0209209537</v>
      </c>
      <c r="J20" s="124">
        <v>-1889</v>
      </c>
      <c r="K20" s="124">
        <v>7612</v>
      </c>
      <c r="L20" s="147"/>
      <c r="M20" s="147"/>
      <c r="N20" s="124">
        <v>1964508.2492104175</v>
      </c>
      <c r="O20" s="124">
        <v>320328.00000000006</v>
      </c>
      <c r="P20" s="146">
        <f>B20+C20-D20-E20-F20-G20-H20-I20+J20-K20+N20+O20</f>
        <v>8078730.5973530905</v>
      </c>
      <c r="Q20" s="124">
        <v>1567</v>
      </c>
      <c r="R20" s="124">
        <v>472</v>
      </c>
      <c r="S20" s="124">
        <v>46</v>
      </c>
      <c r="T20" s="124">
        <v>0</v>
      </c>
      <c r="U20" s="124">
        <v>0</v>
      </c>
      <c r="V20" s="124">
        <v>0</v>
      </c>
      <c r="W20" s="124">
        <v>0</v>
      </c>
      <c r="X20" s="124">
        <v>0</v>
      </c>
      <c r="Y20" s="124">
        <v>0</v>
      </c>
      <c r="Z20" s="124">
        <v>227</v>
      </c>
      <c r="AA20" s="124">
        <v>-10</v>
      </c>
      <c r="AB20" s="124">
        <v>7</v>
      </c>
      <c r="AC20" s="146">
        <f>Q20+R20-S20-T20-U20-V20-W20-X20+Y20-Z20+AA20+AB20</f>
        <v>1763</v>
      </c>
    </row>
    <row r="21" spans="1:29" x14ac:dyDescent="0.35">
      <c r="A21" s="126" t="s">
        <v>217</v>
      </c>
      <c r="B21" s="124">
        <v>6302477.39224099</v>
      </c>
      <c r="C21" s="124">
        <v>2072968.182504653</v>
      </c>
      <c r="D21" s="124">
        <v>126231.83333333333</v>
      </c>
      <c r="E21" s="124">
        <v>88</v>
      </c>
      <c r="F21" s="124">
        <v>0</v>
      </c>
      <c r="G21" s="124">
        <v>5758</v>
      </c>
      <c r="H21" s="124">
        <v>2011</v>
      </c>
      <c r="I21" s="124">
        <v>1913807.1112370989</v>
      </c>
      <c r="J21" s="124">
        <v>5</v>
      </c>
      <c r="K21" s="124">
        <v>228</v>
      </c>
      <c r="L21" s="147"/>
      <c r="M21" s="147"/>
      <c r="N21" s="124">
        <v>94468.403327008447</v>
      </c>
      <c r="O21" s="124">
        <v>218009.28333333461</v>
      </c>
      <c r="P21" s="146">
        <f>B21+C21-D21-E21-F21-G21-H21-I21+J21-K21+N21+O21</f>
        <v>6639804.3168355543</v>
      </c>
      <c r="Q21" s="124">
        <v>2421</v>
      </c>
      <c r="R21" s="124">
        <v>364</v>
      </c>
      <c r="S21" s="124">
        <v>292</v>
      </c>
      <c r="T21" s="124">
        <v>0</v>
      </c>
      <c r="U21" s="124">
        <v>0</v>
      </c>
      <c r="V21" s="124">
        <v>0</v>
      </c>
      <c r="W21" s="124">
        <v>0</v>
      </c>
      <c r="X21" s="124">
        <v>1</v>
      </c>
      <c r="Y21" s="124">
        <v>0</v>
      </c>
      <c r="Z21" s="124">
        <v>0</v>
      </c>
      <c r="AA21" s="124">
        <v>-119</v>
      </c>
      <c r="AB21" s="124">
        <v>126</v>
      </c>
      <c r="AC21" s="146">
        <f>Q21+R21-S21-T21-U21-V21-W21-X21+Y21-Z21+AA21+AB21</f>
        <v>2499</v>
      </c>
    </row>
    <row r="22" spans="1:29" x14ac:dyDescent="0.35">
      <c r="A22" s="126" t="s">
        <v>216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</row>
    <row r="23" spans="1:29" x14ac:dyDescent="0.35">
      <c r="A23" s="126" t="s">
        <v>193</v>
      </c>
      <c r="B23" s="124">
        <v>7</v>
      </c>
      <c r="C23" s="124">
        <v>19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47"/>
      <c r="M23" s="147"/>
      <c r="N23" s="124">
        <v>-19</v>
      </c>
      <c r="O23" s="124">
        <v>0</v>
      </c>
      <c r="P23" s="146">
        <f>B23+C23-D23-E23-F23-G23-H23-I23+J23-K23+N23+O23</f>
        <v>7</v>
      </c>
      <c r="Q23" s="124">
        <v>590429.01299800095</v>
      </c>
      <c r="R23" s="124">
        <v>39707</v>
      </c>
      <c r="S23" s="124">
        <v>25797</v>
      </c>
      <c r="T23" s="124">
        <v>0</v>
      </c>
      <c r="U23" s="124">
        <v>0</v>
      </c>
      <c r="V23" s="124">
        <v>347</v>
      </c>
      <c r="W23" s="124">
        <v>672</v>
      </c>
      <c r="X23" s="124">
        <v>4</v>
      </c>
      <c r="Y23" s="124">
        <v>0</v>
      </c>
      <c r="Z23" s="124">
        <v>1252</v>
      </c>
      <c r="AA23" s="124">
        <v>1433</v>
      </c>
      <c r="AB23" s="124">
        <v>-19</v>
      </c>
      <c r="AC23" s="146">
        <f>Q23+R23-S23-T23-U23-V23-W23-X23+Y23-Z23+AA23+AB23</f>
        <v>603478.01299800095</v>
      </c>
    </row>
    <row r="24" spans="1:29" x14ac:dyDescent="0.35">
      <c r="A24" s="126" t="s">
        <v>215</v>
      </c>
      <c r="B24" s="124">
        <v>2767174.002993647</v>
      </c>
      <c r="C24" s="124">
        <v>388913.0000053551</v>
      </c>
      <c r="D24" s="124">
        <v>16886.000000521541</v>
      </c>
      <c r="E24" s="124">
        <v>2</v>
      </c>
      <c r="F24" s="124">
        <v>0</v>
      </c>
      <c r="G24" s="124">
        <v>102756.00000020862</v>
      </c>
      <c r="H24" s="124">
        <v>399932.0000215731</v>
      </c>
      <c r="I24" s="124">
        <v>37879.000000901535</v>
      </c>
      <c r="J24" s="124">
        <v>-290</v>
      </c>
      <c r="K24" s="124">
        <v>-26</v>
      </c>
      <c r="L24" s="147"/>
      <c r="M24" s="147"/>
      <c r="N24" s="124">
        <v>-36129.99510403529</v>
      </c>
      <c r="O24" s="124">
        <v>1971.9994313967181</v>
      </c>
      <c r="P24" s="146">
        <f>B24+C24-D24-E24-F24-G24-H24-I24+J24-K24+N24+O24</f>
        <v>2564210.0073031588</v>
      </c>
      <c r="Q24" s="124">
        <v>1209966.5429938089</v>
      </c>
      <c r="R24" s="124">
        <v>141152.00000132696</v>
      </c>
      <c r="S24" s="124">
        <v>11772.999999338401</v>
      </c>
      <c r="T24" s="124">
        <v>1</v>
      </c>
      <c r="U24" s="124">
        <v>0</v>
      </c>
      <c r="V24" s="124">
        <v>20466</v>
      </c>
      <c r="W24" s="124">
        <v>44464.000002882443</v>
      </c>
      <c r="X24" s="124">
        <v>112</v>
      </c>
      <c r="Y24" s="124">
        <v>159</v>
      </c>
      <c r="Z24" s="124">
        <v>634</v>
      </c>
      <c r="AA24" s="124">
        <v>19425.003569959725</v>
      </c>
      <c r="AB24" s="124">
        <v>11071.458833195684</v>
      </c>
      <c r="AC24" s="146">
        <f>Q24+R24-S24-T24-U24-V24-W24-X24+Y24-Z24+AA24+AB24</f>
        <v>1304324.0053960704</v>
      </c>
    </row>
    <row r="25" spans="1:29" x14ac:dyDescent="0.35">
      <c r="A25" s="126" t="s">
        <v>214</v>
      </c>
      <c r="B25" s="124">
        <v>2685200.0121329324</v>
      </c>
      <c r="C25" s="124">
        <v>147868.00000284571</v>
      </c>
      <c r="D25" s="124">
        <v>9707.0000018345891</v>
      </c>
      <c r="E25" s="124">
        <v>27</v>
      </c>
      <c r="F25" s="124">
        <v>0</v>
      </c>
      <c r="G25" s="124">
        <v>67131.000000665066</v>
      </c>
      <c r="H25" s="124">
        <v>107857.0000522707</v>
      </c>
      <c r="I25" s="124">
        <v>17658.000002011664</v>
      </c>
      <c r="J25" s="124">
        <v>-5678</v>
      </c>
      <c r="K25" s="124">
        <v>-46</v>
      </c>
      <c r="L25" s="147"/>
      <c r="M25" s="147"/>
      <c r="N25" s="124">
        <v>5096.0021903893794</v>
      </c>
      <c r="O25" s="124">
        <v>-4.734093090519309E-4</v>
      </c>
      <c r="P25" s="146">
        <f>B25+C25-D25-E25-F25-G25-H25-I25+J25-K25+N25+O25</f>
        <v>2630152.0137959761</v>
      </c>
      <c r="Q25" s="124">
        <v>536851.0030993562</v>
      </c>
      <c r="R25" s="124">
        <v>23233.999999894211</v>
      </c>
      <c r="S25" s="124">
        <v>1528.0000036023557</v>
      </c>
      <c r="T25" s="124">
        <v>0</v>
      </c>
      <c r="U25" s="124">
        <v>0</v>
      </c>
      <c r="V25" s="124">
        <v>11228.000000014901</v>
      </c>
      <c r="W25" s="124">
        <v>23586.000004053119</v>
      </c>
      <c r="X25" s="124">
        <v>12</v>
      </c>
      <c r="Y25" s="124">
        <v>-2343</v>
      </c>
      <c r="Z25" s="124">
        <v>0</v>
      </c>
      <c r="AA25" s="124">
        <v>31830.000002614113</v>
      </c>
      <c r="AB25" s="124">
        <v>1207.0000023433677</v>
      </c>
      <c r="AC25" s="146">
        <f>Q25+R25-S25-T25-U25-V25-W25-X25+Y25-Z25+AA25+AB25</f>
        <v>554425.00309653743</v>
      </c>
    </row>
    <row r="26" spans="1:29" x14ac:dyDescent="0.35">
      <c r="A26" s="126" t="s">
        <v>213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</row>
    <row r="27" spans="1:29" x14ac:dyDescent="0.35">
      <c r="A27" s="126" t="s">
        <v>212</v>
      </c>
      <c r="B27" s="124">
        <v>219</v>
      </c>
      <c r="C27" s="124">
        <v>3</v>
      </c>
      <c r="D27" s="124">
        <v>1</v>
      </c>
      <c r="E27" s="124">
        <v>0</v>
      </c>
      <c r="F27" s="124">
        <v>0</v>
      </c>
      <c r="G27" s="124">
        <v>0</v>
      </c>
      <c r="H27" s="124">
        <v>0</v>
      </c>
      <c r="I27" s="124">
        <v>0</v>
      </c>
      <c r="J27" s="124">
        <v>-6</v>
      </c>
      <c r="K27" s="124">
        <v>0</v>
      </c>
      <c r="L27" s="147"/>
      <c r="M27" s="147"/>
      <c r="N27" s="124">
        <v>-2</v>
      </c>
      <c r="O27" s="124">
        <v>10</v>
      </c>
      <c r="P27" s="146">
        <f>B27+C27-D27-E27-F27-G27-H27-I27+J27-K27+N27+O27</f>
        <v>223</v>
      </c>
      <c r="Q27" s="124">
        <v>573125.09899106494</v>
      </c>
      <c r="R27" s="124">
        <v>51421</v>
      </c>
      <c r="S27" s="124">
        <v>12024.000000820495</v>
      </c>
      <c r="T27" s="124">
        <v>0</v>
      </c>
      <c r="U27" s="124">
        <v>0</v>
      </c>
      <c r="V27" s="124">
        <v>343</v>
      </c>
      <c r="W27" s="124">
        <v>20126.000001095235</v>
      </c>
      <c r="X27" s="124">
        <v>3.00000003352761</v>
      </c>
      <c r="Y27" s="124">
        <v>-1068</v>
      </c>
      <c r="Z27" s="124">
        <v>1083</v>
      </c>
      <c r="AA27" s="124">
        <v>6782.0005288306984</v>
      </c>
      <c r="AB27" s="124">
        <v>38.004323583925725</v>
      </c>
      <c r="AC27" s="146">
        <f>Q27+R27-S27-T27-U27-V27-W27-X27+Y27-Z27+AA27+AB27</f>
        <v>596719.10384153028</v>
      </c>
    </row>
    <row r="28" spans="1:29" x14ac:dyDescent="0.35">
      <c r="A28" s="126" t="s">
        <v>211</v>
      </c>
      <c r="B28" s="124">
        <v>644858.002999002</v>
      </c>
      <c r="C28" s="124">
        <v>9112</v>
      </c>
      <c r="D28" s="124">
        <v>13896.491556194331</v>
      </c>
      <c r="E28" s="124">
        <v>125.20690408023441</v>
      </c>
      <c r="F28" s="124">
        <v>31.105321556817088</v>
      </c>
      <c r="G28" s="124">
        <v>27931</v>
      </c>
      <c r="H28" s="124">
        <v>27483</v>
      </c>
      <c r="I28" s="124">
        <v>12509</v>
      </c>
      <c r="J28" s="124">
        <v>-11</v>
      </c>
      <c r="K28" s="124">
        <v>1575</v>
      </c>
      <c r="L28" s="147"/>
      <c r="M28" s="147"/>
      <c r="N28" s="124">
        <v>-30779</v>
      </c>
      <c r="O28" s="124">
        <v>145336</v>
      </c>
      <c r="P28" s="146">
        <f>B28+C28-D28-E28-F28-G28-H28-I28+J28-K28+N28+O28</f>
        <v>684965.19921717059</v>
      </c>
      <c r="Q28" s="124">
        <v>28107.002998101001</v>
      </c>
      <c r="R28" s="124">
        <v>0</v>
      </c>
      <c r="S28" s="124">
        <v>405</v>
      </c>
      <c r="T28" s="124">
        <v>2E-8</v>
      </c>
      <c r="U28" s="124">
        <v>0</v>
      </c>
      <c r="V28" s="124">
        <v>940</v>
      </c>
      <c r="W28" s="124">
        <v>635</v>
      </c>
      <c r="X28" s="124">
        <v>4</v>
      </c>
      <c r="Y28" s="124">
        <v>-9</v>
      </c>
      <c r="Z28" s="124">
        <v>0</v>
      </c>
      <c r="AA28" s="124">
        <v>446</v>
      </c>
      <c r="AB28" s="124">
        <v>0</v>
      </c>
      <c r="AC28" s="146">
        <f>Q28+R28-S28-T28-U28-V28-W28-X28+Y28-Z28+AA28+AB28</f>
        <v>26560.002998081</v>
      </c>
    </row>
    <row r="29" spans="1:29" x14ac:dyDescent="0.35">
      <c r="A29" s="126" t="s">
        <v>210</v>
      </c>
      <c r="B29" s="124">
        <v>101399.002998002</v>
      </c>
      <c r="C29" s="124">
        <v>0</v>
      </c>
      <c r="D29" s="124">
        <v>518</v>
      </c>
      <c r="E29" s="124">
        <v>8</v>
      </c>
      <c r="F29" s="124">
        <v>0</v>
      </c>
      <c r="G29" s="124">
        <v>8678</v>
      </c>
      <c r="H29" s="124">
        <v>6706</v>
      </c>
      <c r="I29" s="124">
        <v>0</v>
      </c>
      <c r="J29" s="124">
        <v>-919</v>
      </c>
      <c r="K29" s="124">
        <v>0</v>
      </c>
      <c r="L29" s="147"/>
      <c r="M29" s="147"/>
      <c r="N29" s="124">
        <v>-938</v>
      </c>
      <c r="O29" s="124">
        <v>0</v>
      </c>
      <c r="P29" s="146">
        <f>B29+C29-D29-E29-F29-G29-H29-I29+J29-K29+N29+O29</f>
        <v>83632.002998002004</v>
      </c>
      <c r="Q29" s="124">
        <v>49187.907005888861</v>
      </c>
      <c r="R29" s="124">
        <v>0</v>
      </c>
      <c r="S29" s="124">
        <v>149</v>
      </c>
      <c r="T29" s="124">
        <v>0</v>
      </c>
      <c r="U29" s="124">
        <v>0</v>
      </c>
      <c r="V29" s="124">
        <v>2365</v>
      </c>
      <c r="W29" s="124">
        <v>856</v>
      </c>
      <c r="X29" s="124">
        <v>0</v>
      </c>
      <c r="Y29" s="124">
        <v>-27</v>
      </c>
      <c r="Z29" s="124">
        <v>0</v>
      </c>
      <c r="AA29" s="124">
        <v>117</v>
      </c>
      <c r="AB29" s="124">
        <v>0</v>
      </c>
      <c r="AC29" s="146">
        <f>Q29+R29-S29-T29-U29-V29-W29-X29+Y29-Z29+AA29+AB29</f>
        <v>45907.907005888861</v>
      </c>
    </row>
    <row r="30" spans="1:29" x14ac:dyDescent="0.35">
      <c r="A30" s="77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</sheetData>
  <mergeCells count="2">
    <mergeCell ref="B3:P3"/>
    <mergeCell ref="Q3:AC3"/>
  </mergeCells>
  <dataValidations count="2">
    <dataValidation type="decimal" allowBlank="1" showInputMessage="1" showErrorMessage="1" errorTitle="Number Format Error" error="Please enter a valid number" sqref="B14:K15 N14:O15 B17:K18 N17:O18 B20:K21 N20:O21 B23:K25 N23:O25 B27:K29 N27:O29 Q27:AB29 Q23:AB25 Q20:AB21 Q17:AB18 Q14:AB15" xr:uid="{00000000-0002-0000-0600-000000000000}">
      <formula1>-999999999</formula1>
      <formula2>9999999999</formula2>
    </dataValidation>
    <dataValidation type="decimal" allowBlank="1" showInputMessage="1" showErrorMessage="1" error="Please enter a number!" sqref="L20:M21 L23:M25 L27:M29 P17:P18 AC17:AC18 P20:P21 AC20:AC21 P23:P25 AC23:AC25 P27:P29 AC27:AC29 B30:AC30 L17:M18 Q10:AB13 P10:P15 N10:O13 B10:K13 AC10:AC15 L10:M15" xr:uid="{00000000-0002-0000-06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"/>
  <sheetViews>
    <sheetView workbookViewId="0"/>
  </sheetViews>
  <sheetFormatPr defaultColWidth="27" defaultRowHeight="14.5" x14ac:dyDescent="0.35"/>
  <cols>
    <col min="1" max="1" width="77.7265625" bestFit="1" customWidth="1"/>
    <col min="2" max="2" width="24.81640625" bestFit="1" customWidth="1"/>
    <col min="3" max="3" width="16" bestFit="1" customWidth="1"/>
    <col min="4" max="4" width="15" bestFit="1" customWidth="1"/>
    <col min="5" max="5" width="24.26953125" bestFit="1" customWidth="1"/>
    <col min="6" max="6" width="23" bestFit="1" customWidth="1"/>
    <col min="7" max="7" width="22.453125" bestFit="1" customWidth="1"/>
    <col min="8" max="8" width="7.453125" bestFit="1" customWidth="1"/>
    <col min="9" max="9" width="14.54296875" bestFit="1" customWidth="1"/>
    <col min="10" max="10" width="24.81640625" bestFit="1" customWidth="1"/>
  </cols>
  <sheetData>
    <row r="1" spans="1:10" ht="20.5" thickBot="1" x14ac:dyDescent="0.45">
      <c r="A1" s="2" t="s">
        <v>248</v>
      </c>
      <c r="B1" s="185">
        <v>45291</v>
      </c>
      <c r="C1" s="96"/>
      <c r="D1" s="158"/>
      <c r="E1" s="95"/>
      <c r="F1" s="96"/>
      <c r="G1" s="96"/>
      <c r="H1" s="96"/>
      <c r="I1" s="96"/>
      <c r="J1" s="96"/>
    </row>
    <row r="2" spans="1:10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x14ac:dyDescent="0.35">
      <c r="A3" s="77"/>
      <c r="B3" s="214" t="s">
        <v>247</v>
      </c>
      <c r="C3" s="215"/>
      <c r="D3" s="215"/>
      <c r="E3" s="215"/>
      <c r="F3" s="215"/>
      <c r="G3" s="215"/>
      <c r="H3" s="215"/>
      <c r="I3" s="215"/>
      <c r="J3" s="216"/>
    </row>
    <row r="4" spans="1:10" ht="28.5" thickBot="1" x14ac:dyDescent="0.4">
      <c r="A4" s="77"/>
      <c r="B4" s="156" t="s">
        <v>246</v>
      </c>
      <c r="C4" s="155" t="s">
        <v>245</v>
      </c>
      <c r="D4" s="155" t="s">
        <v>244</v>
      </c>
      <c r="E4" s="155" t="s">
        <v>243</v>
      </c>
      <c r="F4" s="155" t="s">
        <v>242</v>
      </c>
      <c r="G4" s="155" t="s">
        <v>237</v>
      </c>
      <c r="H4" s="155" t="s">
        <v>137</v>
      </c>
      <c r="I4" s="155" t="s">
        <v>226</v>
      </c>
      <c r="J4" s="154" t="s">
        <v>241</v>
      </c>
    </row>
    <row r="5" spans="1:10" x14ac:dyDescent="0.35">
      <c r="A5" s="77"/>
      <c r="B5" s="77"/>
      <c r="C5" s="77"/>
      <c r="D5" s="77"/>
      <c r="E5" s="77"/>
      <c r="F5" s="77"/>
      <c r="G5" s="77"/>
      <c r="H5" s="77"/>
      <c r="I5" s="77"/>
      <c r="J5" s="77"/>
    </row>
    <row r="6" spans="1:10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</row>
    <row r="7" spans="1:10" ht="15" thickBot="1" x14ac:dyDescent="0.4">
      <c r="A7" s="77"/>
      <c r="B7" s="77"/>
      <c r="C7" s="77"/>
      <c r="D7" s="77"/>
      <c r="E7" s="77"/>
      <c r="F7" s="77"/>
      <c r="G7" s="77"/>
      <c r="H7" s="77"/>
      <c r="I7" s="77"/>
      <c r="J7" s="77"/>
    </row>
    <row r="8" spans="1:10" ht="20.5" thickBot="1" x14ac:dyDescent="0.4">
      <c r="A8" s="129" t="s">
        <v>198</v>
      </c>
      <c r="B8" s="150"/>
      <c r="C8" s="150"/>
      <c r="D8" s="150"/>
      <c r="E8" s="150"/>
      <c r="F8" s="150"/>
      <c r="G8" s="150"/>
      <c r="H8" s="150"/>
      <c r="I8" s="150"/>
      <c r="J8" s="149"/>
    </row>
    <row r="9" spans="1:10" x14ac:dyDescent="0.35">
      <c r="A9" s="77"/>
      <c r="B9" s="159"/>
      <c r="C9" s="159"/>
      <c r="D9" s="159"/>
      <c r="E9" s="159"/>
      <c r="F9" s="159"/>
      <c r="G9" s="159"/>
      <c r="H9" s="159"/>
      <c r="I9" s="159"/>
      <c r="J9" s="159"/>
    </row>
    <row r="10" spans="1:10" x14ac:dyDescent="0.35">
      <c r="A10" s="151" t="s">
        <v>194</v>
      </c>
      <c r="B10" s="146">
        <f>SUM(B14:B29)</f>
        <v>81686.042000001005</v>
      </c>
      <c r="C10" s="146">
        <f>SUM(C14:C29)</f>
        <v>25063.254950050348</v>
      </c>
      <c r="D10" s="146">
        <f>SUM(D14:D29)</f>
        <v>17489</v>
      </c>
      <c r="E10" s="146">
        <f>SUM(E14:E29)</f>
        <v>-10</v>
      </c>
      <c r="F10" s="146">
        <f>SUM(F14:F29)</f>
        <v>6</v>
      </c>
      <c r="G10" s="161"/>
      <c r="H10" s="146">
        <f>SUM(H14:H29)</f>
        <v>381</v>
      </c>
      <c r="I10" s="146">
        <f>SUM(I14:I29)</f>
        <v>1024.0000000000018</v>
      </c>
      <c r="J10" s="160">
        <f>B10+C10-D10+E10+F10+H10+I10</f>
        <v>90661.296950051357</v>
      </c>
    </row>
    <row r="11" spans="1:10" ht="15" thickBot="1" x14ac:dyDescent="0.4">
      <c r="A11" s="77"/>
      <c r="B11" s="147"/>
      <c r="C11" s="147"/>
      <c r="D11" s="147"/>
      <c r="E11" s="147"/>
      <c r="F11" s="147"/>
      <c r="G11" s="147"/>
      <c r="H11" s="147"/>
      <c r="I11" s="147"/>
      <c r="J11" s="147"/>
    </row>
    <row r="12" spans="1:10" ht="20.5" thickBot="1" x14ac:dyDescent="0.4">
      <c r="A12" s="129" t="s">
        <v>194</v>
      </c>
      <c r="B12" s="163"/>
      <c r="C12" s="163"/>
      <c r="D12" s="163"/>
      <c r="E12" s="163"/>
      <c r="F12" s="163"/>
      <c r="G12" s="163"/>
      <c r="H12" s="163"/>
      <c r="I12" s="163"/>
      <c r="J12" s="162"/>
    </row>
    <row r="13" spans="1:10" x14ac:dyDescent="0.35">
      <c r="A13" s="77"/>
      <c r="B13" s="147"/>
      <c r="C13" s="147"/>
      <c r="D13" s="147"/>
      <c r="E13" s="147"/>
      <c r="F13" s="147"/>
      <c r="G13" s="147"/>
      <c r="H13" s="147"/>
      <c r="I13" s="147"/>
      <c r="J13" s="147"/>
    </row>
    <row r="14" spans="1:10" x14ac:dyDescent="0.35">
      <c r="A14" s="126" t="s">
        <v>224</v>
      </c>
      <c r="B14" s="147"/>
      <c r="C14" s="147"/>
      <c r="D14" s="147"/>
      <c r="E14" s="147"/>
      <c r="F14" s="147"/>
      <c r="G14" s="147"/>
      <c r="H14" s="147"/>
      <c r="I14" s="147"/>
      <c r="J14" s="147"/>
    </row>
    <row r="15" spans="1:10" x14ac:dyDescent="0.35">
      <c r="A15" s="126" t="s">
        <v>223</v>
      </c>
      <c r="B15" s="147"/>
      <c r="C15" s="147"/>
      <c r="D15" s="147"/>
      <c r="E15" s="147"/>
      <c r="F15" s="147"/>
      <c r="G15" s="147"/>
      <c r="H15" s="147"/>
      <c r="I15" s="147"/>
      <c r="J15" s="147"/>
    </row>
    <row r="16" spans="1:10" x14ac:dyDescent="0.35">
      <c r="A16" s="126" t="s">
        <v>222</v>
      </c>
      <c r="B16" s="124">
        <v>26514.347113275402</v>
      </c>
      <c r="C16" s="124">
        <v>3273.95</v>
      </c>
      <c r="D16" s="124">
        <v>2463</v>
      </c>
      <c r="E16" s="124">
        <v>-9</v>
      </c>
      <c r="F16" s="124">
        <v>0</v>
      </c>
      <c r="G16" s="161"/>
      <c r="H16" s="124">
        <v>218</v>
      </c>
      <c r="I16" s="124">
        <v>1290</v>
      </c>
      <c r="J16" s="160">
        <f>B16+C16-D16+E16+F16+H16+I16</f>
        <v>28824.297113275403</v>
      </c>
    </row>
    <row r="17" spans="1:10" x14ac:dyDescent="0.35">
      <c r="A17" s="126" t="s">
        <v>221</v>
      </c>
      <c r="B17" s="147"/>
      <c r="C17" s="147"/>
      <c r="D17" s="147"/>
      <c r="E17" s="147"/>
      <c r="F17" s="147"/>
      <c r="G17" s="147"/>
      <c r="H17" s="147"/>
      <c r="I17" s="147"/>
      <c r="J17" s="147"/>
    </row>
    <row r="18" spans="1:10" x14ac:dyDescent="0.35">
      <c r="A18" s="126" t="s">
        <v>220</v>
      </c>
      <c r="B18" s="147"/>
      <c r="C18" s="147"/>
      <c r="D18" s="147"/>
      <c r="E18" s="147"/>
      <c r="F18" s="147"/>
      <c r="G18" s="147"/>
      <c r="H18" s="147"/>
      <c r="I18" s="147"/>
      <c r="J18" s="147"/>
    </row>
    <row r="19" spans="1:10" x14ac:dyDescent="0.35">
      <c r="A19" s="126" t="s">
        <v>219</v>
      </c>
      <c r="B19" s="124">
        <v>11</v>
      </c>
      <c r="C19" s="124">
        <v>0</v>
      </c>
      <c r="D19" s="124">
        <v>2</v>
      </c>
      <c r="E19" s="124">
        <v>0</v>
      </c>
      <c r="F19" s="124">
        <v>0</v>
      </c>
      <c r="G19" s="161"/>
      <c r="H19" s="124">
        <v>0</v>
      </c>
      <c r="I19" s="124">
        <v>1</v>
      </c>
      <c r="J19" s="160">
        <f>B19+C19-D19+E19+F19+H19+I19</f>
        <v>10</v>
      </c>
    </row>
    <row r="20" spans="1:10" x14ac:dyDescent="0.35">
      <c r="A20" s="126" t="s">
        <v>218</v>
      </c>
      <c r="B20" s="147"/>
      <c r="C20" s="147"/>
      <c r="D20" s="147"/>
      <c r="E20" s="147"/>
      <c r="F20" s="147"/>
      <c r="G20" s="147"/>
      <c r="H20" s="147"/>
      <c r="I20" s="147"/>
      <c r="J20" s="147"/>
    </row>
    <row r="21" spans="1:10" x14ac:dyDescent="0.35">
      <c r="A21" s="126" t="s">
        <v>217</v>
      </c>
      <c r="B21" s="147"/>
      <c r="C21" s="147"/>
      <c r="D21" s="147"/>
      <c r="E21" s="147"/>
      <c r="F21" s="147"/>
      <c r="G21" s="147"/>
      <c r="H21" s="147"/>
      <c r="I21" s="147"/>
      <c r="J21" s="147"/>
    </row>
    <row r="22" spans="1:10" x14ac:dyDescent="0.35">
      <c r="A22" s="126" t="s">
        <v>216</v>
      </c>
      <c r="B22" s="124">
        <v>21530</v>
      </c>
      <c r="C22" s="124">
        <v>20080.304950050348</v>
      </c>
      <c r="D22" s="124">
        <v>13952</v>
      </c>
      <c r="E22" s="124">
        <v>0</v>
      </c>
      <c r="F22" s="124">
        <v>0</v>
      </c>
      <c r="G22" s="161"/>
      <c r="H22" s="124">
        <v>80</v>
      </c>
      <c r="I22" s="124">
        <v>6.000000000001819</v>
      </c>
      <c r="J22" s="160">
        <f>B22+C22-D22+E22+F22+H22+I22</f>
        <v>27744.304950050348</v>
      </c>
    </row>
    <row r="23" spans="1:10" x14ac:dyDescent="0.35">
      <c r="A23" s="126" t="s">
        <v>193</v>
      </c>
      <c r="B23" s="124">
        <v>2857</v>
      </c>
      <c r="C23" s="124">
        <v>114</v>
      </c>
      <c r="D23" s="124">
        <v>6</v>
      </c>
      <c r="E23" s="124">
        <v>0</v>
      </c>
      <c r="F23" s="124">
        <v>0</v>
      </c>
      <c r="G23" s="161"/>
      <c r="H23" s="124">
        <v>3</v>
      </c>
      <c r="I23" s="124">
        <v>-3</v>
      </c>
      <c r="J23" s="160">
        <f>B23+C23-D23+E23+F23+H23+I23</f>
        <v>2965</v>
      </c>
    </row>
    <row r="24" spans="1:10" x14ac:dyDescent="0.35">
      <c r="A24" s="126" t="s">
        <v>215</v>
      </c>
      <c r="B24" s="147"/>
      <c r="C24" s="147"/>
      <c r="D24" s="147"/>
      <c r="E24" s="147"/>
      <c r="F24" s="147"/>
      <c r="G24" s="147"/>
      <c r="H24" s="147"/>
      <c r="I24" s="147"/>
      <c r="J24" s="147"/>
    </row>
    <row r="25" spans="1:10" x14ac:dyDescent="0.35">
      <c r="A25" s="126" t="s">
        <v>214</v>
      </c>
      <c r="B25" s="147"/>
      <c r="C25" s="147"/>
      <c r="D25" s="147"/>
      <c r="E25" s="147"/>
      <c r="F25" s="147"/>
      <c r="G25" s="147"/>
      <c r="H25" s="147"/>
      <c r="I25" s="147"/>
      <c r="J25" s="147"/>
    </row>
    <row r="26" spans="1:10" x14ac:dyDescent="0.35">
      <c r="A26" s="126" t="s">
        <v>213</v>
      </c>
      <c r="B26" s="124">
        <v>30773.6948867256</v>
      </c>
      <c r="C26" s="124">
        <v>1595</v>
      </c>
      <c r="D26" s="124">
        <v>1066</v>
      </c>
      <c r="E26" s="124">
        <v>-1</v>
      </c>
      <c r="F26" s="124">
        <v>6</v>
      </c>
      <c r="G26" s="161"/>
      <c r="H26" s="124">
        <v>80</v>
      </c>
      <c r="I26" s="124">
        <v>-270</v>
      </c>
      <c r="J26" s="160">
        <f>B26+C26-D26+E26+F26+H26+I26</f>
        <v>31117.6948867256</v>
      </c>
    </row>
    <row r="27" spans="1:10" x14ac:dyDescent="0.35">
      <c r="A27" s="126" t="s">
        <v>212</v>
      </c>
      <c r="B27" s="147"/>
      <c r="C27" s="147"/>
      <c r="D27" s="147"/>
      <c r="E27" s="147"/>
      <c r="F27" s="147"/>
      <c r="G27" s="147"/>
      <c r="H27" s="147"/>
      <c r="I27" s="147"/>
      <c r="J27" s="147"/>
    </row>
    <row r="28" spans="1:10" x14ac:dyDescent="0.35">
      <c r="A28" s="126" t="s">
        <v>211</v>
      </c>
      <c r="B28" s="147"/>
      <c r="C28" s="147"/>
      <c r="D28" s="147"/>
      <c r="E28" s="147"/>
      <c r="F28" s="147"/>
      <c r="G28" s="147"/>
      <c r="H28" s="147"/>
      <c r="I28" s="147"/>
      <c r="J28" s="147"/>
    </row>
    <row r="29" spans="1:10" x14ac:dyDescent="0.35">
      <c r="A29" s="126" t="s">
        <v>210</v>
      </c>
      <c r="B29" s="147"/>
      <c r="C29" s="147"/>
      <c r="D29" s="147"/>
      <c r="E29" s="147"/>
      <c r="F29" s="147"/>
      <c r="G29" s="147"/>
      <c r="H29" s="147"/>
      <c r="I29" s="147"/>
      <c r="J29" s="147"/>
    </row>
    <row r="30" spans="1:10" x14ac:dyDescent="0.35">
      <c r="A30" s="77"/>
      <c r="B30" s="159"/>
      <c r="C30" s="159"/>
      <c r="D30" s="159"/>
      <c r="E30" s="159"/>
      <c r="F30" s="159"/>
      <c r="G30" s="159"/>
      <c r="H30" s="159"/>
      <c r="I30" s="159"/>
      <c r="J30" s="159"/>
    </row>
  </sheetData>
  <mergeCells count="1">
    <mergeCell ref="B3:J3"/>
  </mergeCells>
  <dataValidations count="2">
    <dataValidation type="decimal" allowBlank="1" showInputMessage="1" showErrorMessage="1" errorTitle="Number Format Error" error="Please enter a valid number" sqref="B16:F16 B19:F19 B22:F23 B26:F26 H16:I16 H19:I19 H22:I23 H26:I26" xr:uid="{00000000-0002-0000-0700-000000000000}">
      <formula1>-999999999</formula1>
      <formula2>9999999999</formula2>
    </dataValidation>
    <dataValidation type="decimal" allowBlank="1" showInputMessage="1" showErrorMessage="1" error="Please enter a number!" sqref="G19 G22:G23 J22:J23 J19 J16 G26 G16 J26 B30:J30 B10:J13" xr:uid="{00000000-0002-0000-07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1"/>
  <sheetViews>
    <sheetView workbookViewId="0"/>
  </sheetViews>
  <sheetFormatPr defaultRowHeight="14.5" x14ac:dyDescent="0.35"/>
  <cols>
    <col min="1" max="1" width="87" bestFit="1" customWidth="1"/>
    <col min="2" max="2" width="17.453125" bestFit="1" customWidth="1"/>
    <col min="3" max="3" width="6.7265625" bestFit="1" customWidth="1"/>
    <col min="4" max="4" width="13.453125" bestFit="1" customWidth="1"/>
    <col min="5" max="5" width="12.453125" bestFit="1" customWidth="1"/>
    <col min="6" max="6" width="16" bestFit="1" customWidth="1"/>
    <col min="7" max="7" width="15.26953125" bestFit="1" customWidth="1"/>
    <col min="8" max="8" width="14" bestFit="1" customWidth="1"/>
    <col min="9" max="9" width="12.81640625" bestFit="1" customWidth="1"/>
    <col min="10" max="10" width="15.7265625" bestFit="1" customWidth="1"/>
    <col min="11" max="11" width="12.81640625" bestFit="1" customWidth="1"/>
  </cols>
  <sheetData>
    <row r="1" spans="1:10" ht="20.5" thickBot="1" x14ac:dyDescent="0.45">
      <c r="A1" s="178" t="s">
        <v>267</v>
      </c>
      <c r="B1" s="185">
        <v>45291</v>
      </c>
      <c r="C1" s="96"/>
      <c r="D1" s="95"/>
      <c r="E1" s="158"/>
      <c r="F1" s="96"/>
      <c r="G1" s="96"/>
      <c r="H1" s="96"/>
      <c r="I1" s="96"/>
      <c r="J1" s="96"/>
    </row>
    <row r="2" spans="1:10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ht="42.5" thickBot="1" x14ac:dyDescent="0.4">
      <c r="A3" s="77"/>
      <c r="B3" s="177" t="s">
        <v>266</v>
      </c>
      <c r="C3" s="176" t="s">
        <v>265</v>
      </c>
      <c r="D3" s="176" t="s">
        <v>264</v>
      </c>
      <c r="E3" s="176" t="s">
        <v>263</v>
      </c>
      <c r="F3" s="176" t="s">
        <v>262</v>
      </c>
      <c r="G3" s="176" t="s">
        <v>261</v>
      </c>
      <c r="H3" s="176" t="s">
        <v>226</v>
      </c>
      <c r="I3" s="175" t="s">
        <v>260</v>
      </c>
      <c r="J3" s="164"/>
    </row>
    <row r="4" spans="1:10" x14ac:dyDescent="0.35">
      <c r="A4" s="170"/>
      <c r="B4" s="169"/>
      <c r="C4" s="169"/>
      <c r="D4" s="169"/>
      <c r="E4" s="169"/>
      <c r="F4" s="169"/>
      <c r="G4" s="169"/>
      <c r="H4" s="169"/>
      <c r="I4" s="169"/>
      <c r="J4" s="164"/>
    </row>
    <row r="5" spans="1:10" x14ac:dyDescent="0.35">
      <c r="A5" s="170"/>
      <c r="B5" s="169"/>
      <c r="C5" s="169"/>
      <c r="D5" s="169"/>
      <c r="E5" s="169"/>
      <c r="F5" s="169"/>
      <c r="G5" s="169"/>
      <c r="H5" s="169"/>
      <c r="I5" s="169"/>
      <c r="J5" s="164"/>
    </row>
    <row r="6" spans="1:10" x14ac:dyDescent="0.35">
      <c r="A6" s="170"/>
      <c r="B6" s="169"/>
      <c r="C6" s="169"/>
      <c r="D6" s="169"/>
      <c r="E6" s="169"/>
      <c r="F6" s="169"/>
      <c r="G6" s="169"/>
      <c r="H6" s="169"/>
      <c r="I6" s="169"/>
      <c r="J6" s="164"/>
    </row>
    <row r="7" spans="1:10" ht="15" thickBot="1" x14ac:dyDescent="0.4">
      <c r="A7" s="170"/>
      <c r="B7" s="169"/>
      <c r="C7" s="169"/>
      <c r="D7" s="169"/>
      <c r="E7" s="169"/>
      <c r="F7" s="169"/>
      <c r="G7" s="169"/>
      <c r="H7" s="169"/>
      <c r="I7" s="169"/>
      <c r="J7" s="164"/>
    </row>
    <row r="8" spans="1:10" ht="20.5" thickBot="1" x14ac:dyDescent="0.4">
      <c r="A8" s="168" t="s">
        <v>198</v>
      </c>
      <c r="B8" s="135"/>
      <c r="C8" s="135"/>
      <c r="D8" s="174"/>
      <c r="E8" s="174"/>
      <c r="F8" s="174"/>
      <c r="G8" s="174"/>
      <c r="H8" s="174"/>
      <c r="I8" s="173"/>
      <c r="J8" s="164"/>
    </row>
    <row r="9" spans="1:10" x14ac:dyDescent="0.35">
      <c r="A9" s="170"/>
      <c r="B9" s="169"/>
      <c r="C9" s="169"/>
      <c r="D9" s="169"/>
      <c r="E9" s="169"/>
      <c r="F9" s="169"/>
      <c r="G9" s="169"/>
      <c r="H9" s="169"/>
      <c r="I9" s="169"/>
      <c r="J9" s="164"/>
    </row>
    <row r="10" spans="1:10" x14ac:dyDescent="0.35">
      <c r="A10" s="170"/>
      <c r="B10" s="169"/>
      <c r="C10" s="169"/>
      <c r="D10" s="169"/>
      <c r="E10" s="169"/>
      <c r="F10" s="169"/>
      <c r="G10" s="169"/>
      <c r="H10" s="169"/>
      <c r="I10" s="169"/>
      <c r="J10" s="164"/>
    </row>
    <row r="11" spans="1:10" x14ac:dyDescent="0.35">
      <c r="A11" s="134" t="s">
        <v>197</v>
      </c>
      <c r="B11" s="165">
        <f t="shared" ref="B11:H11" si="0">SUM(B19:B30)</f>
        <v>34848</v>
      </c>
      <c r="C11" s="165">
        <f t="shared" si="0"/>
        <v>2713</v>
      </c>
      <c r="D11" s="165">
        <f t="shared" si="0"/>
        <v>0</v>
      </c>
      <c r="E11" s="165">
        <f t="shared" si="0"/>
        <v>8648</v>
      </c>
      <c r="F11" s="165">
        <f t="shared" si="0"/>
        <v>1407</v>
      </c>
      <c r="G11" s="165">
        <f t="shared" si="0"/>
        <v>7</v>
      </c>
      <c r="H11" s="165">
        <f t="shared" si="0"/>
        <v>-2716</v>
      </c>
      <c r="I11" s="165">
        <f>B11+C11+D11-E11-F11-G11+H11</f>
        <v>24783</v>
      </c>
      <c r="J11" s="164"/>
    </row>
    <row r="12" spans="1:10" x14ac:dyDescent="0.35">
      <c r="A12" s="134" t="s">
        <v>196</v>
      </c>
      <c r="B12" s="165">
        <f t="shared" ref="B12:H12" si="1">SUM(B34:B45)</f>
        <v>28</v>
      </c>
      <c r="C12" s="165">
        <f t="shared" si="1"/>
        <v>7</v>
      </c>
      <c r="D12" s="165">
        <f t="shared" si="1"/>
        <v>0</v>
      </c>
      <c r="E12" s="165">
        <f t="shared" si="1"/>
        <v>6</v>
      </c>
      <c r="F12" s="165">
        <f t="shared" si="1"/>
        <v>0</v>
      </c>
      <c r="G12" s="165">
        <f t="shared" si="1"/>
        <v>0</v>
      </c>
      <c r="H12" s="165">
        <f t="shared" si="1"/>
        <v>2</v>
      </c>
      <c r="I12" s="165">
        <f>B12+C12+D12-E12-F12-G12+H12</f>
        <v>31</v>
      </c>
      <c r="J12" s="164"/>
    </row>
    <row r="13" spans="1:10" x14ac:dyDescent="0.35">
      <c r="A13" s="134" t="s">
        <v>195</v>
      </c>
      <c r="B13" s="165">
        <f t="shared" ref="B13:H13" si="2">SUM(B49:B60)</f>
        <v>168</v>
      </c>
      <c r="C13" s="165">
        <f t="shared" si="2"/>
        <v>14</v>
      </c>
      <c r="D13" s="165">
        <f t="shared" si="2"/>
        <v>0</v>
      </c>
      <c r="E13" s="165">
        <f t="shared" si="2"/>
        <v>12</v>
      </c>
      <c r="F13" s="165">
        <f t="shared" si="2"/>
        <v>0</v>
      </c>
      <c r="G13" s="165">
        <f t="shared" si="2"/>
        <v>0</v>
      </c>
      <c r="H13" s="165">
        <f t="shared" si="2"/>
        <v>-4</v>
      </c>
      <c r="I13" s="165">
        <f>B13+C13+D13-E13-F13-G13+H13</f>
        <v>166</v>
      </c>
      <c r="J13" s="164"/>
    </row>
    <row r="14" spans="1:10" x14ac:dyDescent="0.35">
      <c r="A14" s="172" t="s">
        <v>0</v>
      </c>
      <c r="B14" s="171">
        <f t="shared" ref="B14:H14" si="3">SUM(B11:B13)</f>
        <v>35044</v>
      </c>
      <c r="C14" s="171">
        <f t="shared" si="3"/>
        <v>2734</v>
      </c>
      <c r="D14" s="171">
        <f t="shared" si="3"/>
        <v>0</v>
      </c>
      <c r="E14" s="171">
        <f t="shared" si="3"/>
        <v>8666</v>
      </c>
      <c r="F14" s="171">
        <f t="shared" si="3"/>
        <v>1407</v>
      </c>
      <c r="G14" s="171">
        <f t="shared" si="3"/>
        <v>7</v>
      </c>
      <c r="H14" s="171">
        <f t="shared" si="3"/>
        <v>-2718</v>
      </c>
      <c r="I14" s="171">
        <f>B14+C14+D14-E14-F14-G14+H14</f>
        <v>24980</v>
      </c>
      <c r="J14" s="77"/>
    </row>
    <row r="15" spans="1:10" x14ac:dyDescent="0.35">
      <c r="A15" s="170"/>
      <c r="B15" s="169"/>
      <c r="C15" s="169"/>
      <c r="D15" s="169"/>
      <c r="E15" s="169"/>
      <c r="F15" s="169"/>
      <c r="G15" s="169"/>
      <c r="H15" s="169"/>
      <c r="I15" s="169"/>
      <c r="J15" s="169"/>
    </row>
    <row r="16" spans="1:10" ht="15" thickBot="1" x14ac:dyDescent="0.4"/>
    <row r="17" spans="1:10" ht="20.5" thickBot="1" x14ac:dyDescent="0.4">
      <c r="A17" s="168" t="s">
        <v>197</v>
      </c>
      <c r="B17" s="135"/>
      <c r="C17" s="135"/>
      <c r="D17" s="135"/>
      <c r="E17" s="135"/>
      <c r="F17" s="135"/>
      <c r="G17" s="135"/>
      <c r="H17" s="135"/>
      <c r="I17" s="167"/>
      <c r="J17" s="77"/>
    </row>
    <row r="18" spans="1:10" x14ac:dyDescent="0.35">
      <c r="A18" s="166"/>
      <c r="B18" s="138"/>
      <c r="C18" s="138"/>
      <c r="D18" s="138"/>
      <c r="E18" s="138"/>
      <c r="F18" s="138"/>
      <c r="G18" s="138"/>
      <c r="H18" s="138"/>
      <c r="I18" s="138"/>
      <c r="J18" s="138"/>
    </row>
    <row r="19" spans="1:10" x14ac:dyDescent="0.35">
      <c r="A19" s="126" t="s">
        <v>259</v>
      </c>
      <c r="B19" s="124">
        <v>863</v>
      </c>
      <c r="C19" s="124">
        <v>78</v>
      </c>
      <c r="D19" s="124">
        <v>0</v>
      </c>
      <c r="E19" s="124">
        <v>81</v>
      </c>
      <c r="F19" s="124">
        <v>0</v>
      </c>
      <c r="G19" s="124">
        <v>0</v>
      </c>
      <c r="H19" s="124">
        <v>-9</v>
      </c>
      <c r="I19" s="165">
        <f t="shared" ref="I19:I30" si="4">B19+C19+D19-E19-F19-G19+H19</f>
        <v>851</v>
      </c>
      <c r="J19" s="77"/>
    </row>
    <row r="20" spans="1:10" x14ac:dyDescent="0.35">
      <c r="A20" s="126" t="s">
        <v>258</v>
      </c>
      <c r="B20" s="124">
        <v>11</v>
      </c>
      <c r="C20" s="124">
        <v>4</v>
      </c>
      <c r="D20" s="124">
        <v>0</v>
      </c>
      <c r="E20" s="124">
        <v>5</v>
      </c>
      <c r="F20" s="124">
        <v>0</v>
      </c>
      <c r="G20" s="124">
        <v>0</v>
      </c>
      <c r="H20" s="124">
        <v>2</v>
      </c>
      <c r="I20" s="165">
        <f t="shared" si="4"/>
        <v>12</v>
      </c>
      <c r="J20" s="77"/>
    </row>
    <row r="21" spans="1:10" x14ac:dyDescent="0.35">
      <c r="A21" s="126" t="s">
        <v>257</v>
      </c>
      <c r="B21" s="124">
        <v>8</v>
      </c>
      <c r="C21" s="124">
        <v>3</v>
      </c>
      <c r="D21" s="124">
        <v>0</v>
      </c>
      <c r="E21" s="124">
        <v>38</v>
      </c>
      <c r="F21" s="124">
        <v>0</v>
      </c>
      <c r="G21" s="124">
        <v>0</v>
      </c>
      <c r="H21" s="124">
        <v>126</v>
      </c>
      <c r="I21" s="165">
        <f t="shared" si="4"/>
        <v>99</v>
      </c>
      <c r="J21" s="77"/>
    </row>
    <row r="22" spans="1:10" x14ac:dyDescent="0.35">
      <c r="A22" s="126" t="s">
        <v>256</v>
      </c>
      <c r="B22" s="124">
        <v>33552</v>
      </c>
      <c r="C22" s="124">
        <v>2601</v>
      </c>
      <c r="D22" s="124">
        <v>0</v>
      </c>
      <c r="E22" s="124">
        <v>8504</v>
      </c>
      <c r="F22" s="124">
        <v>1407</v>
      </c>
      <c r="G22" s="124">
        <v>0</v>
      </c>
      <c r="H22" s="124">
        <v>-2829</v>
      </c>
      <c r="I22" s="165">
        <f t="shared" si="4"/>
        <v>23413</v>
      </c>
      <c r="J22" s="77"/>
    </row>
    <row r="23" spans="1:10" x14ac:dyDescent="0.35">
      <c r="A23" s="126" t="s">
        <v>255</v>
      </c>
      <c r="B23" s="124">
        <v>0</v>
      </c>
      <c r="C23" s="124">
        <v>0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65">
        <f t="shared" si="4"/>
        <v>0</v>
      </c>
      <c r="J23" s="77"/>
    </row>
    <row r="24" spans="1:10" x14ac:dyDescent="0.35">
      <c r="A24" s="126" t="s">
        <v>254</v>
      </c>
      <c r="B24" s="124">
        <v>260</v>
      </c>
      <c r="C24" s="124">
        <v>18</v>
      </c>
      <c r="D24" s="124">
        <v>0</v>
      </c>
      <c r="E24" s="124">
        <v>16</v>
      </c>
      <c r="F24" s="124">
        <v>0</v>
      </c>
      <c r="G24" s="124">
        <v>0</v>
      </c>
      <c r="H24" s="124">
        <v>-6</v>
      </c>
      <c r="I24" s="165">
        <f t="shared" si="4"/>
        <v>256</v>
      </c>
      <c r="J24" s="77"/>
    </row>
    <row r="25" spans="1:10" x14ac:dyDescent="0.35">
      <c r="A25" s="126" t="s">
        <v>253</v>
      </c>
      <c r="B25" s="124">
        <v>2</v>
      </c>
      <c r="C25" s="124">
        <v>0</v>
      </c>
      <c r="D25" s="124">
        <v>0</v>
      </c>
      <c r="E25" s="124">
        <v>0</v>
      </c>
      <c r="F25" s="124">
        <v>0</v>
      </c>
      <c r="G25" s="124">
        <v>0</v>
      </c>
      <c r="H25" s="124">
        <v>0</v>
      </c>
      <c r="I25" s="165">
        <f t="shared" si="4"/>
        <v>2</v>
      </c>
      <c r="J25" s="77"/>
    </row>
    <row r="26" spans="1:10" x14ac:dyDescent="0.35">
      <c r="A26" s="126" t="s">
        <v>252</v>
      </c>
      <c r="B26" s="124">
        <v>0</v>
      </c>
      <c r="C26" s="124">
        <v>0</v>
      </c>
      <c r="D26" s="124">
        <v>0</v>
      </c>
      <c r="E26" s="124">
        <v>0</v>
      </c>
      <c r="F26" s="124">
        <v>0</v>
      </c>
      <c r="G26" s="124">
        <v>0</v>
      </c>
      <c r="H26" s="124">
        <v>0</v>
      </c>
      <c r="I26" s="165">
        <f t="shared" si="4"/>
        <v>0</v>
      </c>
      <c r="J26" s="77"/>
    </row>
    <row r="27" spans="1:10" x14ac:dyDescent="0.35">
      <c r="A27" s="126" t="s">
        <v>251</v>
      </c>
      <c r="B27" s="124">
        <v>6</v>
      </c>
      <c r="C27" s="124">
        <v>0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65">
        <f t="shared" si="4"/>
        <v>6</v>
      </c>
      <c r="J27" s="77"/>
    </row>
    <row r="28" spans="1:10" x14ac:dyDescent="0.35">
      <c r="A28" s="126" t="s">
        <v>250</v>
      </c>
      <c r="B28" s="124">
        <v>139</v>
      </c>
      <c r="C28" s="124">
        <v>9</v>
      </c>
      <c r="D28" s="124">
        <v>0</v>
      </c>
      <c r="E28" s="124">
        <v>1</v>
      </c>
      <c r="F28" s="124">
        <v>0</v>
      </c>
      <c r="G28" s="124">
        <v>7</v>
      </c>
      <c r="H28" s="124">
        <v>0</v>
      </c>
      <c r="I28" s="165">
        <f t="shared" si="4"/>
        <v>140</v>
      </c>
      <c r="J28" s="77"/>
    </row>
    <row r="29" spans="1:10" x14ac:dyDescent="0.35">
      <c r="A29" s="126" t="s">
        <v>249</v>
      </c>
      <c r="B29" s="124">
        <v>6</v>
      </c>
      <c r="C29" s="124">
        <v>0</v>
      </c>
      <c r="D29" s="124">
        <v>0</v>
      </c>
      <c r="E29" s="124">
        <v>2</v>
      </c>
      <c r="F29" s="124">
        <v>0</v>
      </c>
      <c r="G29" s="124">
        <v>0</v>
      </c>
      <c r="H29" s="124">
        <v>0</v>
      </c>
      <c r="I29" s="165">
        <f t="shared" si="4"/>
        <v>4</v>
      </c>
      <c r="J29" s="77"/>
    </row>
    <row r="30" spans="1:10" x14ac:dyDescent="0.35">
      <c r="A30" s="126" t="s">
        <v>137</v>
      </c>
      <c r="B30" s="124">
        <v>1</v>
      </c>
      <c r="C30" s="124">
        <v>0</v>
      </c>
      <c r="D30" s="124">
        <v>0</v>
      </c>
      <c r="E30" s="124">
        <v>1</v>
      </c>
      <c r="F30" s="124">
        <v>0</v>
      </c>
      <c r="G30" s="124">
        <v>0</v>
      </c>
      <c r="H30" s="124">
        <v>0</v>
      </c>
      <c r="I30" s="165">
        <f t="shared" si="4"/>
        <v>0</v>
      </c>
      <c r="J30" s="77"/>
    </row>
    <row r="31" spans="1:10" ht="15" thickBot="1" x14ac:dyDescent="0.4">
      <c r="A31" s="77"/>
      <c r="B31" s="77"/>
      <c r="C31" s="77"/>
      <c r="D31" s="77"/>
      <c r="E31" s="164"/>
      <c r="F31" s="164"/>
      <c r="G31" s="164"/>
      <c r="H31" s="164"/>
      <c r="I31" s="164"/>
      <c r="J31" s="77"/>
    </row>
    <row r="32" spans="1:10" ht="20.5" thickBot="1" x14ac:dyDescent="0.4">
      <c r="A32" s="168" t="s">
        <v>196</v>
      </c>
      <c r="B32" s="135"/>
      <c r="C32" s="135"/>
      <c r="D32" s="135"/>
      <c r="E32" s="135"/>
      <c r="F32" s="135"/>
      <c r="G32" s="135"/>
      <c r="H32" s="135"/>
      <c r="I32" s="167"/>
      <c r="J32" s="77"/>
    </row>
    <row r="33" spans="1:10" x14ac:dyDescent="0.35">
      <c r="A33" s="166"/>
      <c r="B33" s="138"/>
      <c r="C33" s="138"/>
      <c r="D33" s="138"/>
      <c r="E33" s="138"/>
      <c r="F33" s="138"/>
      <c r="G33" s="138"/>
      <c r="H33" s="138"/>
      <c r="I33" s="138"/>
      <c r="J33" s="77"/>
    </row>
    <row r="34" spans="1:10" x14ac:dyDescent="0.35">
      <c r="A34" s="126" t="s">
        <v>259</v>
      </c>
      <c r="B34" s="124">
        <v>8</v>
      </c>
      <c r="C34" s="124">
        <v>4</v>
      </c>
      <c r="D34" s="124">
        <v>0</v>
      </c>
      <c r="E34" s="124">
        <v>5</v>
      </c>
      <c r="F34" s="124">
        <v>0</v>
      </c>
      <c r="G34" s="124">
        <v>0</v>
      </c>
      <c r="H34" s="124">
        <v>2</v>
      </c>
      <c r="I34" s="165">
        <f t="shared" ref="I34:I45" si="5">B34+C34+D34-E34-F34-G34+H34</f>
        <v>9</v>
      </c>
      <c r="J34" s="77"/>
    </row>
    <row r="35" spans="1:10" x14ac:dyDescent="0.35">
      <c r="A35" s="126" t="s">
        <v>258</v>
      </c>
      <c r="B35" s="124">
        <v>0</v>
      </c>
      <c r="C35" s="124">
        <v>0</v>
      </c>
      <c r="D35" s="124">
        <v>0</v>
      </c>
      <c r="E35" s="124">
        <v>0</v>
      </c>
      <c r="F35" s="124">
        <v>0</v>
      </c>
      <c r="G35" s="124">
        <v>0</v>
      </c>
      <c r="H35" s="124">
        <v>0</v>
      </c>
      <c r="I35" s="165">
        <f t="shared" si="5"/>
        <v>0</v>
      </c>
      <c r="J35" s="77"/>
    </row>
    <row r="36" spans="1:10" x14ac:dyDescent="0.35">
      <c r="A36" s="126" t="s">
        <v>257</v>
      </c>
      <c r="B36" s="124">
        <v>0</v>
      </c>
      <c r="C36" s="124">
        <v>0</v>
      </c>
      <c r="D36" s="124">
        <v>0</v>
      </c>
      <c r="E36" s="124">
        <v>0</v>
      </c>
      <c r="F36" s="124">
        <v>0</v>
      </c>
      <c r="G36" s="124">
        <v>0</v>
      </c>
      <c r="H36" s="124">
        <v>0</v>
      </c>
      <c r="I36" s="165">
        <f t="shared" si="5"/>
        <v>0</v>
      </c>
      <c r="J36" s="77"/>
    </row>
    <row r="37" spans="1:10" x14ac:dyDescent="0.35">
      <c r="A37" s="126" t="s">
        <v>256</v>
      </c>
      <c r="B37" s="124">
        <v>6</v>
      </c>
      <c r="C37" s="124">
        <v>1</v>
      </c>
      <c r="D37" s="124">
        <v>0</v>
      </c>
      <c r="E37" s="124">
        <v>0</v>
      </c>
      <c r="F37" s="124">
        <v>0</v>
      </c>
      <c r="G37" s="124">
        <v>0</v>
      </c>
      <c r="H37" s="124">
        <v>0</v>
      </c>
      <c r="I37" s="165">
        <f t="shared" si="5"/>
        <v>7</v>
      </c>
      <c r="J37" s="77"/>
    </row>
    <row r="38" spans="1:10" x14ac:dyDescent="0.35">
      <c r="A38" s="126" t="s">
        <v>255</v>
      </c>
      <c r="B38" s="124">
        <v>0</v>
      </c>
      <c r="C38" s="124">
        <v>0</v>
      </c>
      <c r="D38" s="124">
        <v>0</v>
      </c>
      <c r="E38" s="124">
        <v>0</v>
      </c>
      <c r="F38" s="124">
        <v>0</v>
      </c>
      <c r="G38" s="124">
        <v>0</v>
      </c>
      <c r="H38" s="124">
        <v>0</v>
      </c>
      <c r="I38" s="165">
        <f t="shared" si="5"/>
        <v>0</v>
      </c>
      <c r="J38" s="77"/>
    </row>
    <row r="39" spans="1:10" x14ac:dyDescent="0.35">
      <c r="A39" s="126" t="s">
        <v>254</v>
      </c>
      <c r="B39" s="124">
        <v>0</v>
      </c>
      <c r="C39" s="124">
        <v>0</v>
      </c>
      <c r="D39" s="124">
        <v>0</v>
      </c>
      <c r="E39" s="124">
        <v>0</v>
      </c>
      <c r="F39" s="124">
        <v>0</v>
      </c>
      <c r="G39" s="124">
        <v>0</v>
      </c>
      <c r="H39" s="124">
        <v>0</v>
      </c>
      <c r="I39" s="165">
        <f t="shared" si="5"/>
        <v>0</v>
      </c>
      <c r="J39" s="77"/>
    </row>
    <row r="40" spans="1:10" x14ac:dyDescent="0.35">
      <c r="A40" s="126" t="s">
        <v>253</v>
      </c>
      <c r="B40" s="124">
        <v>0</v>
      </c>
      <c r="C40" s="124">
        <v>0</v>
      </c>
      <c r="D40" s="124">
        <v>0</v>
      </c>
      <c r="E40" s="124">
        <v>0</v>
      </c>
      <c r="F40" s="124">
        <v>0</v>
      </c>
      <c r="G40" s="124">
        <v>0</v>
      </c>
      <c r="H40" s="124">
        <v>0</v>
      </c>
      <c r="I40" s="165">
        <f t="shared" si="5"/>
        <v>0</v>
      </c>
      <c r="J40" s="77"/>
    </row>
    <row r="41" spans="1:10" x14ac:dyDescent="0.35">
      <c r="A41" s="126" t="s">
        <v>252</v>
      </c>
      <c r="B41" s="124">
        <v>0</v>
      </c>
      <c r="C41" s="124">
        <v>0</v>
      </c>
      <c r="D41" s="124">
        <v>0</v>
      </c>
      <c r="E41" s="124">
        <v>0</v>
      </c>
      <c r="F41" s="124">
        <v>0</v>
      </c>
      <c r="G41" s="124">
        <v>0</v>
      </c>
      <c r="H41" s="124">
        <v>0</v>
      </c>
      <c r="I41" s="165">
        <f t="shared" si="5"/>
        <v>0</v>
      </c>
      <c r="J41" s="77"/>
    </row>
    <row r="42" spans="1:10" x14ac:dyDescent="0.35">
      <c r="A42" s="126" t="s">
        <v>251</v>
      </c>
      <c r="B42" s="124">
        <v>0</v>
      </c>
      <c r="C42" s="124">
        <v>0</v>
      </c>
      <c r="D42" s="124">
        <v>0</v>
      </c>
      <c r="E42" s="124">
        <v>0</v>
      </c>
      <c r="F42" s="124">
        <v>0</v>
      </c>
      <c r="G42" s="124">
        <v>0</v>
      </c>
      <c r="H42" s="124">
        <v>0</v>
      </c>
      <c r="I42" s="165">
        <f t="shared" si="5"/>
        <v>0</v>
      </c>
      <c r="J42" s="77"/>
    </row>
    <row r="43" spans="1:10" x14ac:dyDescent="0.35">
      <c r="A43" s="126" t="s">
        <v>250</v>
      </c>
      <c r="B43" s="124">
        <v>14</v>
      </c>
      <c r="C43" s="124">
        <v>2</v>
      </c>
      <c r="D43" s="124">
        <v>0</v>
      </c>
      <c r="E43" s="124">
        <v>1</v>
      </c>
      <c r="F43" s="124">
        <v>0</v>
      </c>
      <c r="G43" s="124">
        <v>0</v>
      </c>
      <c r="H43" s="124">
        <v>0</v>
      </c>
      <c r="I43" s="165">
        <f t="shared" si="5"/>
        <v>15</v>
      </c>
      <c r="J43" s="77"/>
    </row>
    <row r="44" spans="1:10" x14ac:dyDescent="0.35">
      <c r="A44" s="126" t="s">
        <v>249</v>
      </c>
      <c r="B44" s="124">
        <v>0</v>
      </c>
      <c r="C44" s="124">
        <v>0</v>
      </c>
      <c r="D44" s="124">
        <v>0</v>
      </c>
      <c r="E44" s="124">
        <v>0</v>
      </c>
      <c r="F44" s="124">
        <v>0</v>
      </c>
      <c r="G44" s="124">
        <v>0</v>
      </c>
      <c r="H44" s="124">
        <v>0</v>
      </c>
      <c r="I44" s="165">
        <f t="shared" si="5"/>
        <v>0</v>
      </c>
      <c r="J44" s="77"/>
    </row>
    <row r="45" spans="1:10" x14ac:dyDescent="0.35">
      <c r="A45" s="126" t="s">
        <v>137</v>
      </c>
      <c r="B45" s="124">
        <v>0</v>
      </c>
      <c r="C45" s="124">
        <v>0</v>
      </c>
      <c r="D45" s="124">
        <v>0</v>
      </c>
      <c r="E45" s="124">
        <v>0</v>
      </c>
      <c r="F45" s="124">
        <v>0</v>
      </c>
      <c r="G45" s="124">
        <v>0</v>
      </c>
      <c r="H45" s="124">
        <v>0</v>
      </c>
      <c r="I45" s="165">
        <f t="shared" si="5"/>
        <v>0</v>
      </c>
      <c r="J45" s="77"/>
    </row>
    <row r="46" spans="1:10" ht="15" thickBot="1" x14ac:dyDescent="0.4">
      <c r="A46" s="77"/>
      <c r="B46" s="77"/>
      <c r="C46" s="77"/>
      <c r="D46" s="77"/>
      <c r="E46" s="164"/>
      <c r="F46" s="164"/>
      <c r="G46" s="164"/>
      <c r="H46" s="164"/>
      <c r="I46" s="164"/>
      <c r="J46" s="77"/>
    </row>
    <row r="47" spans="1:10" ht="20.5" thickBot="1" x14ac:dyDescent="0.4">
      <c r="A47" s="168" t="s">
        <v>195</v>
      </c>
      <c r="B47" s="135"/>
      <c r="C47" s="135"/>
      <c r="D47" s="135"/>
      <c r="E47" s="135"/>
      <c r="F47" s="135"/>
      <c r="G47" s="135"/>
      <c r="H47" s="135"/>
      <c r="I47" s="167"/>
      <c r="J47" s="77"/>
    </row>
    <row r="48" spans="1:10" x14ac:dyDescent="0.35">
      <c r="A48" s="166"/>
      <c r="B48" s="138"/>
      <c r="C48" s="138"/>
      <c r="D48" s="138"/>
      <c r="E48" s="138"/>
      <c r="F48" s="138"/>
      <c r="G48" s="138"/>
      <c r="H48" s="138"/>
      <c r="I48" s="138"/>
      <c r="J48" s="77"/>
    </row>
    <row r="49" spans="1:10" x14ac:dyDescent="0.35">
      <c r="A49" s="126" t="s">
        <v>259</v>
      </c>
      <c r="B49" s="124">
        <v>23</v>
      </c>
      <c r="C49" s="124">
        <v>6</v>
      </c>
      <c r="D49" s="124">
        <v>0</v>
      </c>
      <c r="E49" s="124">
        <v>2</v>
      </c>
      <c r="F49" s="124">
        <v>0</v>
      </c>
      <c r="G49" s="124">
        <v>0</v>
      </c>
      <c r="H49" s="124">
        <v>-1</v>
      </c>
      <c r="I49" s="165">
        <f t="shared" ref="I49:I60" si="6">B49+C49+D49-E49-F49-G49+H49</f>
        <v>26</v>
      </c>
      <c r="J49" s="77"/>
    </row>
    <row r="50" spans="1:10" x14ac:dyDescent="0.35">
      <c r="A50" s="126" t="s">
        <v>258</v>
      </c>
      <c r="B50" s="124">
        <v>-1</v>
      </c>
      <c r="C50" s="124">
        <v>0</v>
      </c>
      <c r="D50" s="124">
        <v>0</v>
      </c>
      <c r="E50" s="124">
        <v>1</v>
      </c>
      <c r="F50" s="124">
        <v>0</v>
      </c>
      <c r="G50" s="124">
        <v>0</v>
      </c>
      <c r="H50" s="124">
        <v>2</v>
      </c>
      <c r="I50" s="165">
        <f t="shared" si="6"/>
        <v>0</v>
      </c>
      <c r="J50" s="77"/>
    </row>
    <row r="51" spans="1:10" x14ac:dyDescent="0.35">
      <c r="A51" s="126" t="s">
        <v>257</v>
      </c>
      <c r="B51" s="124">
        <v>1</v>
      </c>
      <c r="C51" s="124">
        <v>0</v>
      </c>
      <c r="D51" s="124">
        <v>0</v>
      </c>
      <c r="E51" s="124">
        <v>0</v>
      </c>
      <c r="F51" s="124">
        <v>0</v>
      </c>
      <c r="G51" s="124">
        <v>0</v>
      </c>
      <c r="H51" s="124">
        <v>0</v>
      </c>
      <c r="I51" s="165">
        <f t="shared" si="6"/>
        <v>1</v>
      </c>
      <c r="J51" s="77"/>
    </row>
    <row r="52" spans="1:10" x14ac:dyDescent="0.35">
      <c r="A52" s="126" t="s">
        <v>256</v>
      </c>
      <c r="B52" s="124">
        <v>117</v>
      </c>
      <c r="C52" s="124">
        <v>8</v>
      </c>
      <c r="D52" s="124">
        <v>0</v>
      </c>
      <c r="E52" s="124">
        <v>5</v>
      </c>
      <c r="F52" s="124">
        <v>0</v>
      </c>
      <c r="G52" s="124">
        <v>0</v>
      </c>
      <c r="H52" s="124">
        <v>-4</v>
      </c>
      <c r="I52" s="165">
        <f t="shared" si="6"/>
        <v>116</v>
      </c>
      <c r="J52" s="77"/>
    </row>
    <row r="53" spans="1:10" x14ac:dyDescent="0.35">
      <c r="A53" s="126" t="s">
        <v>255</v>
      </c>
      <c r="B53" s="124">
        <v>0</v>
      </c>
      <c r="C53" s="124">
        <v>0</v>
      </c>
      <c r="D53" s="124">
        <v>0</v>
      </c>
      <c r="E53" s="124">
        <v>0</v>
      </c>
      <c r="F53" s="124">
        <v>0</v>
      </c>
      <c r="G53" s="124">
        <v>0</v>
      </c>
      <c r="H53" s="124">
        <v>0</v>
      </c>
      <c r="I53" s="165">
        <f t="shared" si="6"/>
        <v>0</v>
      </c>
      <c r="J53" s="77"/>
    </row>
    <row r="54" spans="1:10" x14ac:dyDescent="0.35">
      <c r="A54" s="126" t="s">
        <v>254</v>
      </c>
      <c r="B54" s="124">
        <v>25</v>
      </c>
      <c r="C54" s="124">
        <v>0</v>
      </c>
      <c r="D54" s="124">
        <v>0</v>
      </c>
      <c r="E54" s="124">
        <v>2</v>
      </c>
      <c r="F54" s="124">
        <v>0</v>
      </c>
      <c r="G54" s="124">
        <v>0</v>
      </c>
      <c r="H54" s="124">
        <v>-1</v>
      </c>
      <c r="I54" s="165">
        <f t="shared" si="6"/>
        <v>22</v>
      </c>
      <c r="J54" s="77"/>
    </row>
    <row r="55" spans="1:10" x14ac:dyDescent="0.35">
      <c r="A55" s="126" t="s">
        <v>253</v>
      </c>
      <c r="B55" s="124">
        <v>1</v>
      </c>
      <c r="C55" s="124">
        <v>0</v>
      </c>
      <c r="D55" s="124">
        <v>0</v>
      </c>
      <c r="E55" s="124">
        <v>0</v>
      </c>
      <c r="F55" s="124">
        <v>0</v>
      </c>
      <c r="G55" s="124">
        <v>0</v>
      </c>
      <c r="H55" s="124">
        <v>0</v>
      </c>
      <c r="I55" s="165">
        <f t="shared" si="6"/>
        <v>1</v>
      </c>
      <c r="J55" s="77"/>
    </row>
    <row r="56" spans="1:10" x14ac:dyDescent="0.35">
      <c r="A56" s="126" t="s">
        <v>252</v>
      </c>
      <c r="B56" s="124">
        <v>2</v>
      </c>
      <c r="C56" s="124">
        <v>0</v>
      </c>
      <c r="D56" s="124">
        <v>0</v>
      </c>
      <c r="E56" s="124">
        <v>2</v>
      </c>
      <c r="F56" s="124">
        <v>0</v>
      </c>
      <c r="G56" s="124">
        <v>0</v>
      </c>
      <c r="H56" s="124">
        <v>0</v>
      </c>
      <c r="I56" s="165">
        <f t="shared" si="6"/>
        <v>0</v>
      </c>
      <c r="J56" s="77"/>
    </row>
    <row r="57" spans="1:10" x14ac:dyDescent="0.35">
      <c r="A57" s="126" t="s">
        <v>251</v>
      </c>
      <c r="B57" s="124">
        <v>0</v>
      </c>
      <c r="C57" s="124">
        <v>0</v>
      </c>
      <c r="D57" s="124">
        <v>0</v>
      </c>
      <c r="E57" s="124">
        <v>0</v>
      </c>
      <c r="F57" s="124">
        <v>0</v>
      </c>
      <c r="G57" s="124">
        <v>0</v>
      </c>
      <c r="H57" s="124">
        <v>0</v>
      </c>
      <c r="I57" s="165">
        <f t="shared" si="6"/>
        <v>0</v>
      </c>
      <c r="J57" s="77"/>
    </row>
    <row r="58" spans="1:10" x14ac:dyDescent="0.35">
      <c r="A58" s="126" t="s">
        <v>250</v>
      </c>
      <c r="B58" s="124">
        <v>0</v>
      </c>
      <c r="C58" s="124">
        <v>0</v>
      </c>
      <c r="D58" s="124">
        <v>0</v>
      </c>
      <c r="E58" s="124">
        <v>0</v>
      </c>
      <c r="F58" s="124">
        <v>0</v>
      </c>
      <c r="G58" s="124">
        <v>0</v>
      </c>
      <c r="H58" s="124">
        <v>0</v>
      </c>
      <c r="I58" s="165">
        <f t="shared" si="6"/>
        <v>0</v>
      </c>
      <c r="J58" s="77"/>
    </row>
    <row r="59" spans="1:10" x14ac:dyDescent="0.35">
      <c r="A59" s="126" t="s">
        <v>249</v>
      </c>
      <c r="B59" s="124">
        <v>0</v>
      </c>
      <c r="C59" s="124">
        <v>0</v>
      </c>
      <c r="D59" s="124">
        <v>0</v>
      </c>
      <c r="E59" s="124">
        <v>0</v>
      </c>
      <c r="F59" s="124">
        <v>0</v>
      </c>
      <c r="G59" s="124">
        <v>0</v>
      </c>
      <c r="H59" s="124">
        <v>0</v>
      </c>
      <c r="I59" s="165">
        <f t="shared" si="6"/>
        <v>0</v>
      </c>
      <c r="J59" s="77"/>
    </row>
    <row r="60" spans="1:10" x14ac:dyDescent="0.35">
      <c r="A60" s="126" t="s">
        <v>137</v>
      </c>
      <c r="B60" s="124">
        <v>0</v>
      </c>
      <c r="C60" s="124">
        <v>0</v>
      </c>
      <c r="D60" s="124">
        <v>0</v>
      </c>
      <c r="E60" s="124">
        <v>0</v>
      </c>
      <c r="F60" s="124">
        <v>0</v>
      </c>
      <c r="G60" s="124">
        <v>0</v>
      </c>
      <c r="H60" s="124">
        <v>0</v>
      </c>
      <c r="I60" s="165">
        <f t="shared" si="6"/>
        <v>0</v>
      </c>
      <c r="J60" s="77"/>
    </row>
    <row r="61" spans="1:10" x14ac:dyDescent="0.35">
      <c r="A61" s="77"/>
      <c r="B61" s="77"/>
      <c r="C61" s="77"/>
      <c r="D61" s="77"/>
      <c r="E61" s="164"/>
      <c r="F61" s="164"/>
      <c r="G61" s="164"/>
      <c r="H61" s="164"/>
      <c r="I61" s="164"/>
      <c r="J61" s="77"/>
    </row>
  </sheetData>
  <dataValidations count="2">
    <dataValidation type="decimal" allowBlank="1" showInputMessage="1" showErrorMessage="1" errorTitle="Number Format Error" error="Please enter a valid number" sqref="B19:H30 B34:H45 B49:H60" xr:uid="{00000000-0002-0000-0800-000000000000}">
      <formula1>-999999999</formula1>
      <formula2>9999999999</formula2>
    </dataValidation>
    <dataValidation type="decimal" allowBlank="1" showInputMessage="1" showErrorMessage="1" error="Please enter a number!" sqref="I17:I61 B11:I15 B46:H48 B31:H33 B17:H18 B61:H61" xr:uid="{00000000-0002-0000-08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0"/>
  <sheetViews>
    <sheetView workbookViewId="0"/>
  </sheetViews>
  <sheetFormatPr defaultRowHeight="14.5" x14ac:dyDescent="0.35"/>
  <cols>
    <col min="1" max="1" width="69.81640625" bestFit="1" customWidth="1"/>
    <col min="2" max="2" width="17.54296875" bestFit="1" customWidth="1"/>
    <col min="3" max="3" width="16.1796875" bestFit="1" customWidth="1"/>
    <col min="4" max="4" width="15" bestFit="1" customWidth="1"/>
    <col min="5" max="6" width="14.453125" bestFit="1" customWidth="1"/>
    <col min="7" max="7" width="11.7265625" bestFit="1" customWidth="1"/>
    <col min="8" max="8" width="13.26953125" bestFit="1" customWidth="1"/>
    <col min="9" max="9" width="11.26953125" bestFit="1" customWidth="1"/>
    <col min="10" max="10" width="12.26953125" bestFit="1" customWidth="1"/>
    <col min="11" max="11" width="9.54296875" bestFit="1" customWidth="1"/>
    <col min="12" max="12" width="12" bestFit="1" customWidth="1"/>
    <col min="13" max="13" width="10.26953125" bestFit="1" customWidth="1"/>
    <col min="14" max="14" width="10.81640625" bestFit="1" customWidth="1"/>
    <col min="15" max="15" width="14.54296875" bestFit="1" customWidth="1"/>
    <col min="16" max="16" width="20.7265625" bestFit="1" customWidth="1"/>
    <col min="17" max="17" width="19.81640625" bestFit="1" customWidth="1"/>
    <col min="18" max="18" width="19" bestFit="1" customWidth="1"/>
    <col min="19" max="19" width="16.7265625" bestFit="1" customWidth="1"/>
    <col min="20" max="21" width="16.54296875" bestFit="1" customWidth="1"/>
    <col min="22" max="23" width="15.54296875" bestFit="1" customWidth="1"/>
    <col min="24" max="24" width="15.26953125" bestFit="1" customWidth="1"/>
    <col min="25" max="25" width="15.453125" bestFit="1" customWidth="1"/>
    <col min="26" max="26" width="16.453125" bestFit="1" customWidth="1"/>
    <col min="27" max="27" width="15.81640625" bestFit="1" customWidth="1"/>
    <col min="29" max="29" width="12.81640625" bestFit="1" customWidth="1"/>
  </cols>
  <sheetData>
    <row r="1" spans="1:16" ht="20.5" thickBot="1" x14ac:dyDescent="0.45">
      <c r="A1" s="2" t="s">
        <v>272</v>
      </c>
      <c r="B1" s="185">
        <v>45291</v>
      </c>
      <c r="C1" s="95"/>
      <c r="D1" s="96"/>
      <c r="E1" s="158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x14ac:dyDescent="0.35">
      <c r="A3" s="12"/>
      <c r="B3" s="214" t="s">
        <v>271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6"/>
    </row>
    <row r="4" spans="1:16" ht="42.5" thickBot="1" x14ac:dyDescent="0.4">
      <c r="A4" s="12"/>
      <c r="B4" s="156" t="s">
        <v>270</v>
      </c>
      <c r="C4" s="155" t="s">
        <v>269</v>
      </c>
      <c r="D4" s="155" t="s">
        <v>233</v>
      </c>
      <c r="E4" s="155" t="s">
        <v>232</v>
      </c>
      <c r="F4" s="155" t="s">
        <v>231</v>
      </c>
      <c r="G4" s="155" t="s">
        <v>2</v>
      </c>
      <c r="H4" s="155" t="s">
        <v>230</v>
      </c>
      <c r="I4" s="155" t="s">
        <v>229</v>
      </c>
      <c r="J4" s="155" t="s">
        <v>228</v>
      </c>
      <c r="K4" s="155" t="s">
        <v>227</v>
      </c>
      <c r="L4" s="155" t="s">
        <v>237</v>
      </c>
      <c r="M4" s="155" t="s">
        <v>236</v>
      </c>
      <c r="N4" s="155" t="s">
        <v>137</v>
      </c>
      <c r="O4" s="155" t="s">
        <v>226</v>
      </c>
      <c r="P4" s="154" t="s">
        <v>268</v>
      </c>
    </row>
    <row r="5" spans="1:16" x14ac:dyDescent="0.3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6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16" ht="15" thickBot="1" x14ac:dyDescent="0.4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6" ht="20.5" thickBot="1" x14ac:dyDescent="0.4">
      <c r="A8" s="129" t="s">
        <v>198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49"/>
    </row>
    <row r="9" spans="1:16" x14ac:dyDescent="0.35">
      <c r="A9" s="12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1:16" x14ac:dyDescent="0.35">
      <c r="A10" s="179" t="s">
        <v>194</v>
      </c>
      <c r="B10" s="146">
        <f t="shared" ref="B10:O10" si="0">SUM(B14:B29)</f>
        <v>163235550.82091868</v>
      </c>
      <c r="C10" s="146">
        <f t="shared" si="0"/>
        <v>27868970.066243559</v>
      </c>
      <c r="D10" s="146">
        <f t="shared" si="0"/>
        <v>1779071.1810290401</v>
      </c>
      <c r="E10" s="146">
        <f t="shared" si="0"/>
        <v>65841.887456319819</v>
      </c>
      <c r="F10" s="146">
        <f t="shared" si="0"/>
        <v>8419.88537818849</v>
      </c>
      <c r="G10" s="146">
        <f t="shared" si="0"/>
        <v>3530688.7788378396</v>
      </c>
      <c r="H10" s="146">
        <f t="shared" si="0"/>
        <v>3741522.3397408882</v>
      </c>
      <c r="I10" s="146">
        <f t="shared" si="0"/>
        <v>18359692.042087253</v>
      </c>
      <c r="J10" s="146">
        <f t="shared" si="0"/>
        <v>-488721.32103823521</v>
      </c>
      <c r="K10" s="146">
        <f t="shared" si="0"/>
        <v>896977.85475087038</v>
      </c>
      <c r="L10" s="146">
        <f t="shared" si="0"/>
        <v>9968325.8330878913</v>
      </c>
      <c r="M10" s="146">
        <f t="shared" si="0"/>
        <v>2166424.2821353832</v>
      </c>
      <c r="N10" s="146">
        <f t="shared" si="0"/>
        <v>2219160.2271514474</v>
      </c>
      <c r="O10" s="146">
        <f t="shared" si="0"/>
        <v>3989507.6789008994</v>
      </c>
      <c r="P10" s="146">
        <f>B10+C10-D10-E10-F10-G10-H10-I10+J10-K10+L10-M10++N10+O10</f>
        <v>176244155.05384842</v>
      </c>
    </row>
    <row r="11" spans="1:16" ht="15" thickBot="1" x14ac:dyDescent="0.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ht="20.5" thickBot="1" x14ac:dyDescent="0.4">
      <c r="A12" s="129" t="s">
        <v>194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2"/>
    </row>
    <row r="13" spans="1:16" x14ac:dyDescent="0.3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x14ac:dyDescent="0.35">
      <c r="A14" s="126" t="s">
        <v>224</v>
      </c>
      <c r="B14" s="124">
        <v>77277591.281388566</v>
      </c>
      <c r="C14" s="124">
        <v>7773223.4110969827</v>
      </c>
      <c r="D14" s="124">
        <v>747923.96572314948</v>
      </c>
      <c r="E14" s="124">
        <v>26159.242183020178</v>
      </c>
      <c r="F14" s="124">
        <v>6860.8402400199911</v>
      </c>
      <c r="G14" s="124">
        <v>83653.856670433292</v>
      </c>
      <c r="H14" s="124">
        <v>68408.876785239263</v>
      </c>
      <c r="I14" s="124">
        <v>7234673.7340192767</v>
      </c>
      <c r="J14" s="124">
        <v>-422035.52270079998</v>
      </c>
      <c r="K14" s="124">
        <v>71213.401908161293</v>
      </c>
      <c r="L14" s="124">
        <v>6071773.9210577728</v>
      </c>
      <c r="M14" s="124">
        <v>13413.5252706008</v>
      </c>
      <c r="N14" s="124">
        <v>-5615475.3745027259</v>
      </c>
      <c r="O14" s="124">
        <v>369942.75198040629</v>
      </c>
      <c r="P14" s="146">
        <f>B14+C14-D14-E14-F14-G14-H14-I14+J14-K14+L14-M14++N14+O14</f>
        <v>77202713.02552031</v>
      </c>
    </row>
    <row r="15" spans="1:16" x14ac:dyDescent="0.35">
      <c r="A15" s="126" t="s">
        <v>223</v>
      </c>
      <c r="B15" s="124">
        <v>2245703.5250599957</v>
      </c>
      <c r="C15" s="124">
        <v>229335.86348560802</v>
      </c>
      <c r="D15" s="124">
        <v>8503.9999541467441</v>
      </c>
      <c r="E15" s="124">
        <v>30681.423719999999</v>
      </c>
      <c r="F15" s="124">
        <v>1.80396</v>
      </c>
      <c r="G15" s="124">
        <v>2.7999999999997298E-4</v>
      </c>
      <c r="H15" s="124">
        <v>7.5999999999454119E-4</v>
      </c>
      <c r="I15" s="124">
        <v>379162.41074237064</v>
      </c>
      <c r="J15" s="124">
        <v>0</v>
      </c>
      <c r="K15" s="124">
        <v>11819.36652</v>
      </c>
      <c r="L15" s="124">
        <v>89726.284149998857</v>
      </c>
      <c r="M15" s="124">
        <v>0</v>
      </c>
      <c r="N15" s="124">
        <v>38418.725399863048</v>
      </c>
      <c r="O15" s="124">
        <v>35511.869880001097</v>
      </c>
      <c r="P15" s="146">
        <f>B15+C15-D15-E15-F15-G15-H15-I15+J15-K15+L15-M15++N15+O15</f>
        <v>2208527.2620389489</v>
      </c>
    </row>
    <row r="16" spans="1:16" x14ac:dyDescent="0.35">
      <c r="A16" s="126" t="s">
        <v>222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x14ac:dyDescent="0.35">
      <c r="A17" s="126" t="s">
        <v>221</v>
      </c>
      <c r="B17" s="124">
        <v>4768996.9014018225</v>
      </c>
      <c r="C17" s="124">
        <v>1690459.7335557572</v>
      </c>
      <c r="D17" s="124">
        <v>11530.380952873835</v>
      </c>
      <c r="E17" s="124">
        <v>5197.1197762245038</v>
      </c>
      <c r="F17" s="124">
        <v>373.6087316666667</v>
      </c>
      <c r="G17" s="124">
        <v>993.39468000000011</v>
      </c>
      <c r="H17" s="124">
        <v>172.29684</v>
      </c>
      <c r="I17" s="124">
        <v>1436549.6952994138</v>
      </c>
      <c r="J17" s="124">
        <v>240.80688000000001</v>
      </c>
      <c r="K17" s="124">
        <v>70624.091473972308</v>
      </c>
      <c r="L17" s="124">
        <v>205787.60177075962</v>
      </c>
      <c r="M17" s="124">
        <v>0</v>
      </c>
      <c r="N17" s="124">
        <v>157269.78793248892</v>
      </c>
      <c r="O17" s="124">
        <v>-34014.872709924821</v>
      </c>
      <c r="P17" s="146">
        <f>B17+C17-D17-E17-F17-G17-H17-I17+J17-K17+L17-M17++N17+O17</f>
        <v>5263299.3710767515</v>
      </c>
    </row>
    <row r="18" spans="1:16" x14ac:dyDescent="0.35">
      <c r="A18" s="126" t="s">
        <v>220</v>
      </c>
      <c r="B18" s="124">
        <v>3840814.257191631</v>
      </c>
      <c r="C18" s="124">
        <v>305682.92867114337</v>
      </c>
      <c r="D18" s="124">
        <v>14304.309320000002</v>
      </c>
      <c r="E18" s="124">
        <v>1915.4614138437314</v>
      </c>
      <c r="F18" s="124">
        <v>765.36812079300012</v>
      </c>
      <c r="G18" s="124">
        <v>0</v>
      </c>
      <c r="H18" s="124">
        <v>986.53055699743004</v>
      </c>
      <c r="I18" s="124">
        <v>235932.78858560001</v>
      </c>
      <c r="J18" s="124">
        <v>0</v>
      </c>
      <c r="K18" s="124">
        <v>699900.93793873675</v>
      </c>
      <c r="L18" s="124">
        <v>334894.60019111185</v>
      </c>
      <c r="M18" s="124">
        <v>0</v>
      </c>
      <c r="N18" s="124">
        <v>143549.93132131701</v>
      </c>
      <c r="O18" s="124">
        <v>-280580.46336000564</v>
      </c>
      <c r="P18" s="146">
        <f>B18+C18-D18-E18-F18-G18-H18-I18+J18-K18+L18-M18++N18+O18</f>
        <v>3390555.8580792272</v>
      </c>
    </row>
    <row r="19" spans="1:16" x14ac:dyDescent="0.35">
      <c r="A19" s="126" t="s">
        <v>219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x14ac:dyDescent="0.35">
      <c r="A20" s="126" t="s">
        <v>218</v>
      </c>
      <c r="B20" s="124">
        <v>13476253.643748883</v>
      </c>
      <c r="C20" s="124">
        <v>6466616.2176174512</v>
      </c>
      <c r="D20" s="124">
        <v>517187.06439294881</v>
      </c>
      <c r="E20" s="124">
        <v>13.77464</v>
      </c>
      <c r="F20" s="124">
        <v>0</v>
      </c>
      <c r="G20" s="124">
        <v>63144.49108</v>
      </c>
      <c r="H20" s="124">
        <v>117967.2246</v>
      </c>
      <c r="I20" s="124">
        <v>5249768.9403769141</v>
      </c>
      <c r="J20" s="124">
        <v>-11094.239988000041</v>
      </c>
      <c r="K20" s="124">
        <v>13448.994919999999</v>
      </c>
      <c r="L20" s="124">
        <v>176175.09342779883</v>
      </c>
      <c r="M20" s="124">
        <v>101969.82240000041</v>
      </c>
      <c r="N20" s="124">
        <v>6743981.4561306564</v>
      </c>
      <c r="O20" s="124">
        <v>2681651.6777340234</v>
      </c>
      <c r="P20" s="146">
        <f>B20+C20-D20-E20-F20-G20-H20-I20+J20-K20+L20-M20++N20+O20</f>
        <v>23470083.536260951</v>
      </c>
    </row>
    <row r="21" spans="1:16" x14ac:dyDescent="0.35">
      <c r="A21" s="126" t="s">
        <v>217</v>
      </c>
      <c r="B21" s="124">
        <v>10828169.07030716</v>
      </c>
      <c r="C21" s="124">
        <v>3519696.3768088864</v>
      </c>
      <c r="D21" s="124">
        <v>267781.04190514068</v>
      </c>
      <c r="E21" s="124">
        <v>723.14256</v>
      </c>
      <c r="F21" s="124">
        <v>0</v>
      </c>
      <c r="G21" s="124">
        <v>15934.646680000011</v>
      </c>
      <c r="H21" s="124">
        <v>5964.4539999999997</v>
      </c>
      <c r="I21" s="124">
        <v>3561492.6542410962</v>
      </c>
      <c r="J21" s="124">
        <v>13.158119999999998</v>
      </c>
      <c r="K21" s="124">
        <v>2063.2264399999999</v>
      </c>
      <c r="L21" s="124">
        <v>420677.53651986958</v>
      </c>
      <c r="M21" s="124">
        <v>1</v>
      </c>
      <c r="N21" s="124">
        <v>790147.64288111019</v>
      </c>
      <c r="O21" s="124">
        <v>119109.03142122686</v>
      </c>
      <c r="P21" s="146">
        <f>B21+C21-D21-E21-F21-G21-H21-I21+J21-K21+L21-M21++N21+O21</f>
        <v>11823852.650232021</v>
      </c>
    </row>
    <row r="22" spans="1:16" x14ac:dyDescent="0.35">
      <c r="A22" s="126" t="s">
        <v>216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x14ac:dyDescent="0.35">
      <c r="A23" s="126" t="s">
        <v>193</v>
      </c>
      <c r="B23" s="124">
        <v>41817.783089999997</v>
      </c>
      <c r="C23" s="124">
        <v>17003.149759999989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24">
        <v>0</v>
      </c>
      <c r="M23" s="124">
        <v>0</v>
      </c>
      <c r="N23" s="124">
        <v>-845.88099999999997</v>
      </c>
      <c r="O23" s="124">
        <v>-2.2737367544323206E-13</v>
      </c>
      <c r="P23" s="146">
        <f>B23+C23-D23-E23-F23-G23-H23-I23+J23-K23+L23-M23++N23+O23</f>
        <v>57975.051849999982</v>
      </c>
    </row>
    <row r="24" spans="1:16" x14ac:dyDescent="0.35">
      <c r="A24" s="126" t="s">
        <v>215</v>
      </c>
      <c r="B24" s="124">
        <v>16678040.124243421</v>
      </c>
      <c r="C24" s="124">
        <v>5017466.4368447941</v>
      </c>
      <c r="D24" s="124">
        <v>59379.267742707591</v>
      </c>
      <c r="E24" s="124">
        <v>54.788520000000005</v>
      </c>
      <c r="F24" s="124">
        <v>0</v>
      </c>
      <c r="G24" s="124">
        <v>1610828.5614783606</v>
      </c>
      <c r="H24" s="124">
        <v>2402223.6572451172</v>
      </c>
      <c r="I24" s="124">
        <v>180667.25013082175</v>
      </c>
      <c r="J24" s="124">
        <v>-2316.0580756250001</v>
      </c>
      <c r="K24" s="124">
        <v>46.366259999999997</v>
      </c>
      <c r="L24" s="124">
        <v>562329.25465231703</v>
      </c>
      <c r="M24" s="124">
        <v>748248.67616026825</v>
      </c>
      <c r="N24" s="124">
        <v>-123500.19348220038</v>
      </c>
      <c r="O24" s="124">
        <v>460322.85933537839</v>
      </c>
      <c r="P24" s="146">
        <f>B24+C24-D24-E24-F24-G24-H24-I24+J24-K24+L24-M24++N24+O24</f>
        <v>17590893.855980806</v>
      </c>
    </row>
    <row r="25" spans="1:16" x14ac:dyDescent="0.35">
      <c r="A25" s="126" t="s">
        <v>214</v>
      </c>
      <c r="B25" s="124">
        <v>27291327.356842007</v>
      </c>
      <c r="C25" s="124">
        <v>2292784.2342661903</v>
      </c>
      <c r="D25" s="124">
        <v>57758.177490251539</v>
      </c>
      <c r="E25" s="124">
        <v>108.13656</v>
      </c>
      <c r="F25" s="124">
        <v>0</v>
      </c>
      <c r="G25" s="124">
        <v>894844.17836236663</v>
      </c>
      <c r="H25" s="124">
        <v>777574.26139177405</v>
      </c>
      <c r="I25" s="124">
        <v>33185.615654622859</v>
      </c>
      <c r="J25" s="124">
        <v>-48860.630271308924</v>
      </c>
      <c r="K25" s="124">
        <v>0</v>
      </c>
      <c r="L25" s="124">
        <v>1924662.485844193</v>
      </c>
      <c r="M25" s="124">
        <v>1273665.5812271703</v>
      </c>
      <c r="N25" s="124">
        <v>101819.26080989296</v>
      </c>
      <c r="O25" s="124">
        <v>-0.20183021016418934</v>
      </c>
      <c r="P25" s="146">
        <f>B25+C25-D25-E25-F25-G25-H25-I25+J25-K25+L25-M25++N25+O25</f>
        <v>28524596.554974586</v>
      </c>
    </row>
    <row r="26" spans="1:16" x14ac:dyDescent="0.35">
      <c r="A26" s="126" t="s">
        <v>213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x14ac:dyDescent="0.35">
      <c r="A27" s="126" t="s">
        <v>212</v>
      </c>
      <c r="B27" s="124">
        <v>653166.66376000002</v>
      </c>
      <c r="C27" s="124">
        <v>490042.21671999997</v>
      </c>
      <c r="D27" s="124">
        <v>0</v>
      </c>
      <c r="E27" s="124">
        <v>0</v>
      </c>
      <c r="F27" s="124">
        <v>0</v>
      </c>
      <c r="G27" s="124">
        <v>555509.17228000006</v>
      </c>
      <c r="H27" s="124">
        <v>0</v>
      </c>
      <c r="I27" s="124">
        <v>0</v>
      </c>
      <c r="J27" s="124">
        <v>0</v>
      </c>
      <c r="K27" s="124">
        <v>0</v>
      </c>
      <c r="L27" s="124">
        <v>0</v>
      </c>
      <c r="M27" s="124">
        <v>0</v>
      </c>
      <c r="N27" s="124">
        <v>0</v>
      </c>
      <c r="O27" s="124">
        <v>4.8859999980777502E-2</v>
      </c>
      <c r="P27" s="146">
        <f>B27+C27-D27-E27-F27-G27-H27-I27+J27-K27+L27-M27++N27+O27</f>
        <v>587699.75705999997</v>
      </c>
    </row>
    <row r="28" spans="1:16" x14ac:dyDescent="0.35">
      <c r="A28" s="126" t="s">
        <v>211</v>
      </c>
      <c r="B28" s="124">
        <v>5160426.0160691766</v>
      </c>
      <c r="C28" s="124">
        <v>66199.986136743173</v>
      </c>
      <c r="D28" s="124">
        <v>91285.077249656766</v>
      </c>
      <c r="E28" s="124">
        <v>932.54552963369008</v>
      </c>
      <c r="F28" s="124">
        <v>418.26432570883094</v>
      </c>
      <c r="G28" s="124">
        <v>235741.41284803234</v>
      </c>
      <c r="H28" s="124">
        <v>318785.22574400448</v>
      </c>
      <c r="I28" s="124">
        <v>48258.953037138665</v>
      </c>
      <c r="J28" s="124">
        <v>-23.895369999999996</v>
      </c>
      <c r="K28" s="124">
        <v>27861.469290000001</v>
      </c>
      <c r="L28" s="124">
        <v>145453.36967407109</v>
      </c>
      <c r="M28" s="124">
        <v>10158.980727343751</v>
      </c>
      <c r="N28" s="124">
        <v>-10320.768829545923</v>
      </c>
      <c r="O28" s="124">
        <v>637564.9775900048</v>
      </c>
      <c r="P28" s="146">
        <f>B28+C28-D28-E28-F28-G28-H28-I28+J28-K28+L28-M28++N28+O28</f>
        <v>5265857.7565189302</v>
      </c>
    </row>
    <row r="29" spans="1:16" x14ac:dyDescent="0.35">
      <c r="A29" s="126" t="s">
        <v>210</v>
      </c>
      <c r="B29" s="124">
        <v>973244.19781601406</v>
      </c>
      <c r="C29" s="124">
        <v>459.51128</v>
      </c>
      <c r="D29" s="124">
        <v>3417.8962981643908</v>
      </c>
      <c r="E29" s="124">
        <v>56.252553597699503</v>
      </c>
      <c r="F29" s="124">
        <v>0</v>
      </c>
      <c r="G29" s="124">
        <v>70039.064478646382</v>
      </c>
      <c r="H29" s="124">
        <v>49439.811817755872</v>
      </c>
      <c r="I29" s="124">
        <v>0</v>
      </c>
      <c r="J29" s="124">
        <v>-4644.9396325012603</v>
      </c>
      <c r="K29" s="124">
        <v>0</v>
      </c>
      <c r="L29" s="124">
        <v>36845.68579999997</v>
      </c>
      <c r="M29" s="124">
        <v>18966.696350000002</v>
      </c>
      <c r="N29" s="124">
        <v>-5884.3595094087168</v>
      </c>
      <c r="O29" s="124">
        <v>-7.5669959187507629E-10</v>
      </c>
      <c r="P29" s="146">
        <f>B29+C29-D29-E29-F29-G29-H29-I29+J29-K29+L29-M29++N29+O29</f>
        <v>858100.37425593892</v>
      </c>
    </row>
    <row r="30" spans="1:16" x14ac:dyDescent="0.35">
      <c r="A30" s="77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</sheetData>
  <mergeCells count="1">
    <mergeCell ref="B3:P3"/>
  </mergeCells>
  <dataValidations count="2">
    <dataValidation type="decimal" allowBlank="1" showInputMessage="1" showErrorMessage="1" error="Please enter a number!" sqref="P23:P25 P20:P21 P14:P15 P17:P18 P27:P29 B5:P10" xr:uid="{00000000-0002-0000-0900-000000000000}">
      <formula1>-999999999999</formula1>
      <formula2>999999999999</formula2>
    </dataValidation>
    <dataValidation type="decimal" allowBlank="1" showInputMessage="1" showErrorMessage="1" errorTitle="Number Format Error" error="Please enter a valid number" sqref="B27:O29 B23:O25 B20:O21 B17:O18 B14:O15" xr:uid="{00000000-0002-0000-0900-000001000000}">
      <formula1>-999999999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9" ma:contentTypeDescription="Create a new document." ma:contentTypeScope="" ma:versionID="f89e2a0b74faa36c9128fddab51d2ab4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1a90a8689447689b0929911c06bae315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8dba602-5a0b-4847-900c-da6502a193e9}" ma:internalName="TaxCatchAll" ma:showField="CatchAllData" ma:web="1b0ab29f-68ca-403e-a904-2e369ca8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a650923-fc08-4dd1-ab6e-74404096c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0ab29f-68ca-403e-a904-2e369ca89591" xsi:nil="true"/>
    <_Flow_SignoffStatus xmlns="2b545649-968c-43bb-9458-2d8011529dff" xsi:nil="true"/>
    <lcf76f155ced4ddcb4097134ff3c332f xmlns="2b545649-968c-43bb-9458-2d8011529df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86BBCBE-76B1-4CA4-A5B7-D91BB6F9F297}"/>
</file>

<file path=customXml/itemProps2.xml><?xml version="1.0" encoding="utf-8"?>
<ds:datastoreItem xmlns:ds="http://schemas.openxmlformats.org/officeDocument/2006/customXml" ds:itemID="{D5ADEE5E-242A-47CB-8660-671276942300}"/>
</file>

<file path=customXml/itemProps3.xml><?xml version="1.0" encoding="utf-8"?>
<ds:datastoreItem xmlns:ds="http://schemas.openxmlformats.org/officeDocument/2006/customXml" ds:itemID="{60262461-BBA6-4A16-9F12-7B18F2B602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OF1</vt:lpstr>
      <vt:lpstr>OF2</vt:lpstr>
      <vt:lpstr>OF4</vt:lpstr>
      <vt:lpstr>A1</vt:lpstr>
      <vt:lpstr>TP1</vt:lpstr>
      <vt:lpstr>M1.1</vt:lpstr>
      <vt:lpstr>M1.2</vt:lpstr>
      <vt:lpstr>M1.3</vt:lpstr>
      <vt:lpstr>M2.1</vt:lpstr>
      <vt:lpstr>M2.2</vt:lpstr>
      <vt:lpstr>M2.3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mfsypres</dc:creator>
  <cp:lastModifiedBy>Jenny Gage</cp:lastModifiedBy>
  <dcterms:created xsi:type="dcterms:W3CDTF">2024-03-14T10:30:00Z</dcterms:created>
  <dcterms:modified xsi:type="dcterms:W3CDTF">2024-03-26T09:54:59Z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0x010100FE38B79F66C8F344B558BDBF970B3FF0</vt:lpwstr>
  </property>
</Properties>
</file>