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MUNICATION\Website\Documents on Website\LTI Stats\Life Stats 2020\"/>
    </mc:Choice>
  </mc:AlternateContent>
  <xr:revisionPtr revIDLastSave="0" documentId="8_{852BD927-6BEC-4A4B-8221-EDA7515AAA56}" xr6:coauthVersionLast="45" xr6:coauthVersionMax="45" xr10:uidLastSave="{00000000-0000-0000-0000-000000000000}"/>
  <bookViews>
    <workbookView xWindow="-120" yWindow="-120" windowWidth="20730" windowHeight="11160" tabRatio="799" xr2:uid="{00000000-000D-0000-FFFF-FFFF00000000}"/>
  </bookViews>
  <sheets>
    <sheet name="OF1" sheetId="5" r:id="rId1"/>
    <sheet name="OF2" sheetId="6" r:id="rId2"/>
    <sheet name="OF4" sheetId="7" r:id="rId3"/>
    <sheet name="A1" sheetId="8" r:id="rId4"/>
    <sheet name="TP1" sheetId="9" r:id="rId5"/>
    <sheet name="M1.1" sheetId="10" r:id="rId6"/>
    <sheet name="M1.2" sheetId="11" r:id="rId7"/>
    <sheet name="M1.3" sheetId="12" r:id="rId8"/>
    <sheet name="M2.1" sheetId="13" r:id="rId9"/>
    <sheet name="M2.2" sheetId="14" r:id="rId10"/>
    <sheet name="M2.3" sheetId="15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0" l="1"/>
  <c r="P14" i="13"/>
  <c r="P15" i="13"/>
  <c r="C5" i="5" l="1"/>
  <c r="B10" i="15" l="1"/>
  <c r="C10" i="15"/>
  <c r="B11" i="15"/>
  <c r="C11" i="15"/>
  <c r="C13" i="15" s="1"/>
  <c r="B12" i="15"/>
  <c r="B13" i="15" s="1"/>
  <c r="C12" i="15"/>
  <c r="B10" i="14"/>
  <c r="C10" i="14"/>
  <c r="D10" i="14"/>
  <c r="E10" i="14"/>
  <c r="F10" i="14"/>
  <c r="G10" i="14"/>
  <c r="H10" i="14"/>
  <c r="I10" i="14"/>
  <c r="J16" i="14"/>
  <c r="J19" i="14"/>
  <c r="J22" i="14"/>
  <c r="J23" i="14"/>
  <c r="J26" i="14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7" i="13"/>
  <c r="P18" i="13"/>
  <c r="P20" i="13"/>
  <c r="P21" i="13"/>
  <c r="P23" i="13"/>
  <c r="P24" i="13"/>
  <c r="P25" i="13"/>
  <c r="P27" i="13"/>
  <c r="P28" i="13"/>
  <c r="P29" i="13"/>
  <c r="B11" i="12"/>
  <c r="C11" i="12"/>
  <c r="D11" i="12"/>
  <c r="E11" i="12"/>
  <c r="F11" i="12"/>
  <c r="G11" i="12"/>
  <c r="H11" i="12"/>
  <c r="B12" i="12"/>
  <c r="C12" i="12"/>
  <c r="D12" i="12"/>
  <c r="E12" i="12"/>
  <c r="F12" i="12"/>
  <c r="G12" i="12"/>
  <c r="H12" i="12"/>
  <c r="B13" i="12"/>
  <c r="C13" i="12"/>
  <c r="D13" i="12"/>
  <c r="E13" i="12"/>
  <c r="F13" i="12"/>
  <c r="G13" i="12"/>
  <c r="H13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B10" i="11"/>
  <c r="C10" i="11"/>
  <c r="D10" i="11"/>
  <c r="E10" i="11"/>
  <c r="F10" i="11"/>
  <c r="H10" i="11"/>
  <c r="I10" i="11"/>
  <c r="J16" i="11"/>
  <c r="J19" i="11"/>
  <c r="J22" i="11"/>
  <c r="J23" i="11"/>
  <c r="J26" i="11"/>
  <c r="B10" i="10"/>
  <c r="C10" i="10"/>
  <c r="D10" i="10"/>
  <c r="E10" i="10"/>
  <c r="F10" i="10"/>
  <c r="G10" i="10"/>
  <c r="H10" i="10"/>
  <c r="I10" i="10"/>
  <c r="J10" i="10"/>
  <c r="K10" i="10"/>
  <c r="N10" i="10"/>
  <c r="O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P14" i="10"/>
  <c r="AC14" i="10"/>
  <c r="P15" i="10"/>
  <c r="AC15" i="10"/>
  <c r="P17" i="10"/>
  <c r="AC17" i="10"/>
  <c r="P18" i="10"/>
  <c r="AC18" i="10"/>
  <c r="P20" i="10"/>
  <c r="AC20" i="10"/>
  <c r="P21" i="10"/>
  <c r="AC21" i="10"/>
  <c r="AC23" i="10"/>
  <c r="P24" i="10"/>
  <c r="AC24" i="10"/>
  <c r="P25" i="10"/>
  <c r="AC25" i="10"/>
  <c r="P27" i="10"/>
  <c r="AC27" i="10"/>
  <c r="P28" i="10"/>
  <c r="AC28" i="10"/>
  <c r="P29" i="10"/>
  <c r="AC29" i="10"/>
  <c r="B10" i="9"/>
  <c r="B14" i="9" s="1"/>
  <c r="E57" i="6" s="1"/>
  <c r="D10" i="9"/>
  <c r="F10" i="9"/>
  <c r="I10" i="9"/>
  <c r="I14" i="9" s="1"/>
  <c r="E56" i="6" s="1"/>
  <c r="J10" i="9"/>
  <c r="K11" i="9"/>
  <c r="M11" i="9"/>
  <c r="N11" i="9"/>
  <c r="K12" i="9"/>
  <c r="M12" i="9"/>
  <c r="N12" i="9"/>
  <c r="K13" i="9"/>
  <c r="M13" i="9"/>
  <c r="N13" i="9"/>
  <c r="D14" i="9"/>
  <c r="F14" i="9"/>
  <c r="E58" i="6" s="1"/>
  <c r="C18" i="5" s="1"/>
  <c r="K18" i="9"/>
  <c r="M18" i="9"/>
  <c r="N18" i="9"/>
  <c r="K19" i="9"/>
  <c r="M19" i="9"/>
  <c r="N19" i="9"/>
  <c r="K20" i="9"/>
  <c r="M20" i="9"/>
  <c r="N20" i="9"/>
  <c r="K21" i="9"/>
  <c r="M21" i="9"/>
  <c r="N21" i="9"/>
  <c r="C14" i="8"/>
  <c r="D14" i="8"/>
  <c r="F14" i="8"/>
  <c r="G14" i="8"/>
  <c r="E15" i="8"/>
  <c r="H15" i="8"/>
  <c r="E16" i="8"/>
  <c r="H16" i="8"/>
  <c r="E17" i="8"/>
  <c r="H17" i="8"/>
  <c r="E18" i="8"/>
  <c r="H18" i="8"/>
  <c r="E19" i="8"/>
  <c r="H19" i="8"/>
  <c r="E20" i="8"/>
  <c r="H20" i="8"/>
  <c r="E21" i="8"/>
  <c r="H21" i="8"/>
  <c r="E22" i="8"/>
  <c r="H22" i="8"/>
  <c r="C24" i="8"/>
  <c r="D24" i="8"/>
  <c r="F24" i="8"/>
  <c r="G24" i="8"/>
  <c r="E25" i="8"/>
  <c r="H25" i="8"/>
  <c r="E26" i="8"/>
  <c r="I26" i="8" s="1"/>
  <c r="H26" i="8"/>
  <c r="E27" i="8"/>
  <c r="H27" i="8"/>
  <c r="I27" i="8" s="1"/>
  <c r="E28" i="8"/>
  <c r="H28" i="8"/>
  <c r="E29" i="8"/>
  <c r="H29" i="8"/>
  <c r="E30" i="8"/>
  <c r="H30" i="8"/>
  <c r="E31" i="8"/>
  <c r="H31" i="8"/>
  <c r="E32" i="8"/>
  <c r="H32" i="8"/>
  <c r="E33" i="8"/>
  <c r="H33" i="8"/>
  <c r="C35" i="8"/>
  <c r="D35" i="8"/>
  <c r="F35" i="8"/>
  <c r="G35" i="8"/>
  <c r="E36" i="8"/>
  <c r="H36" i="8"/>
  <c r="E37" i="8"/>
  <c r="H37" i="8"/>
  <c r="E38" i="8"/>
  <c r="H38" i="8"/>
  <c r="E39" i="8"/>
  <c r="H39" i="8"/>
  <c r="E40" i="8"/>
  <c r="H40" i="8"/>
  <c r="C42" i="8"/>
  <c r="D42" i="8"/>
  <c r="F42" i="8"/>
  <c r="G42" i="8"/>
  <c r="E43" i="8"/>
  <c r="H43" i="8"/>
  <c r="E44" i="8"/>
  <c r="H44" i="8"/>
  <c r="E45" i="8"/>
  <c r="H45" i="8"/>
  <c r="E46" i="8"/>
  <c r="H46" i="8"/>
  <c r="E47" i="8"/>
  <c r="H47" i="8"/>
  <c r="E48" i="8"/>
  <c r="I48" i="8" s="1"/>
  <c r="H48" i="8"/>
  <c r="E49" i="8"/>
  <c r="H49" i="8"/>
  <c r="E50" i="8"/>
  <c r="H50" i="8"/>
  <c r="I50" i="8" s="1"/>
  <c r="E51" i="8"/>
  <c r="H51" i="8"/>
  <c r="C53" i="8"/>
  <c r="D53" i="8"/>
  <c r="F53" i="8"/>
  <c r="G53" i="8"/>
  <c r="E54" i="8"/>
  <c r="H54" i="8"/>
  <c r="E55" i="8"/>
  <c r="H55" i="8"/>
  <c r="E56" i="8"/>
  <c r="H56" i="8"/>
  <c r="I56" i="8" s="1"/>
  <c r="E57" i="8"/>
  <c r="H57" i="8"/>
  <c r="E58" i="8"/>
  <c r="H58" i="8"/>
  <c r="E59" i="8"/>
  <c r="H59" i="8"/>
  <c r="E60" i="8"/>
  <c r="H60" i="8"/>
  <c r="E61" i="8"/>
  <c r="H61" i="8"/>
  <c r="E62" i="8"/>
  <c r="H62" i="8"/>
  <c r="C64" i="8"/>
  <c r="D64" i="8"/>
  <c r="F64" i="8"/>
  <c r="G64" i="8"/>
  <c r="E65" i="8"/>
  <c r="H65" i="8"/>
  <c r="E66" i="8"/>
  <c r="H66" i="8"/>
  <c r="E67" i="8"/>
  <c r="H67" i="8"/>
  <c r="E68" i="8"/>
  <c r="H68" i="8"/>
  <c r="E69" i="8"/>
  <c r="H69" i="8"/>
  <c r="E70" i="8"/>
  <c r="H70" i="8"/>
  <c r="E71" i="8"/>
  <c r="H71" i="8"/>
  <c r="E72" i="8"/>
  <c r="H72" i="8"/>
  <c r="I72" i="8" s="1"/>
  <c r="E73" i="8"/>
  <c r="H73" i="8"/>
  <c r="C75" i="8"/>
  <c r="D75" i="8"/>
  <c r="F75" i="8"/>
  <c r="G75" i="8"/>
  <c r="E76" i="8"/>
  <c r="H76" i="8"/>
  <c r="E77" i="8"/>
  <c r="H77" i="8"/>
  <c r="E78" i="8"/>
  <c r="H78" i="8"/>
  <c r="E79" i="8"/>
  <c r="H79" i="8"/>
  <c r="E80" i="8"/>
  <c r="H80" i="8"/>
  <c r="E81" i="8"/>
  <c r="H81" i="8"/>
  <c r="C83" i="8"/>
  <c r="D83" i="8"/>
  <c r="F83" i="8"/>
  <c r="G83" i="8"/>
  <c r="E84" i="8"/>
  <c r="H84" i="8"/>
  <c r="E85" i="8"/>
  <c r="H85" i="8"/>
  <c r="E86" i="8"/>
  <c r="H86" i="8"/>
  <c r="E87" i="8"/>
  <c r="H87" i="8"/>
  <c r="E88" i="8"/>
  <c r="H88" i="8"/>
  <c r="C90" i="8"/>
  <c r="D90" i="8"/>
  <c r="F90" i="8"/>
  <c r="G90" i="8"/>
  <c r="E91" i="8"/>
  <c r="H91" i="8"/>
  <c r="E92" i="8"/>
  <c r="H92" i="8"/>
  <c r="E93" i="8"/>
  <c r="H93" i="8"/>
  <c r="E94" i="8"/>
  <c r="H94" i="8"/>
  <c r="E9" i="7"/>
  <c r="E10" i="7"/>
  <c r="E15" i="7"/>
  <c r="E24" i="7"/>
  <c r="E30" i="7"/>
  <c r="F14" i="6"/>
  <c r="F20" i="6"/>
  <c r="E30" i="6"/>
  <c r="F30" i="6"/>
  <c r="E37" i="6"/>
  <c r="F37" i="6"/>
  <c r="E51" i="6"/>
  <c r="F51" i="6"/>
  <c r="F55" i="6"/>
  <c r="E63" i="6"/>
  <c r="F63" i="6"/>
  <c r="E72" i="6"/>
  <c r="F72" i="6"/>
  <c r="E87" i="6"/>
  <c r="F87" i="6"/>
  <c r="E90" i="6"/>
  <c r="F90" i="6"/>
  <c r="E102" i="6"/>
  <c r="E98" i="6" s="1"/>
  <c r="E107" i="6"/>
  <c r="F107" i="6"/>
  <c r="F106" i="6" s="1"/>
  <c r="E111" i="6"/>
  <c r="C6" i="5"/>
  <c r="C11" i="5"/>
  <c r="I57" i="8" l="1"/>
  <c r="I55" i="8"/>
  <c r="I49" i="8"/>
  <c r="O21" i="9"/>
  <c r="E14" i="12"/>
  <c r="G14" i="12"/>
  <c r="I32" i="8"/>
  <c r="I30" i="8"/>
  <c r="I28" i="8"/>
  <c r="F14" i="12"/>
  <c r="I94" i="8"/>
  <c r="I93" i="8"/>
  <c r="H90" i="8"/>
  <c r="I88" i="8"/>
  <c r="I87" i="8"/>
  <c r="I86" i="8"/>
  <c r="I84" i="8"/>
  <c r="H83" i="8"/>
  <c r="E83" i="8"/>
  <c r="I81" i="8"/>
  <c r="I80" i="8"/>
  <c r="I79" i="8"/>
  <c r="I77" i="8"/>
  <c r="I66" i="8"/>
  <c r="I39" i="8"/>
  <c r="I38" i="8"/>
  <c r="I37" i="8"/>
  <c r="I15" i="8"/>
  <c r="I91" i="8"/>
  <c r="I70" i="8"/>
  <c r="I65" i="8"/>
  <c r="I61" i="8"/>
  <c r="I59" i="8"/>
  <c r="I58" i="8"/>
  <c r="I46" i="8"/>
  <c r="I44" i="8"/>
  <c r="I21" i="8"/>
  <c r="I19" i="8"/>
  <c r="I17" i="8"/>
  <c r="E20" i="7"/>
  <c r="E106" i="6"/>
  <c r="E118" i="6" s="1"/>
  <c r="F118" i="6"/>
  <c r="F59" i="6"/>
  <c r="F78" i="6" s="1"/>
  <c r="F44" i="6"/>
  <c r="E5" i="7"/>
  <c r="I92" i="8"/>
  <c r="E90" i="8"/>
  <c r="I85" i="8"/>
  <c r="H75" i="8"/>
  <c r="I78" i="8"/>
  <c r="E75" i="8"/>
  <c r="I76" i="8"/>
  <c r="I73" i="8"/>
  <c r="I71" i="8"/>
  <c r="I69" i="8"/>
  <c r="I68" i="8"/>
  <c r="I67" i="8"/>
  <c r="E64" i="8"/>
  <c r="H64" i="8"/>
  <c r="I62" i="8"/>
  <c r="I60" i="8"/>
  <c r="E53" i="8"/>
  <c r="E25" i="6" s="1"/>
  <c r="H53" i="8"/>
  <c r="I54" i="8"/>
  <c r="I51" i="8"/>
  <c r="I47" i="8"/>
  <c r="H42" i="8"/>
  <c r="I45" i="8"/>
  <c r="E42" i="8"/>
  <c r="E24" i="6" s="1"/>
  <c r="I43" i="8"/>
  <c r="I40" i="8"/>
  <c r="E35" i="8"/>
  <c r="E23" i="6" s="1"/>
  <c r="H35" i="8"/>
  <c r="I36" i="8"/>
  <c r="I33" i="8"/>
  <c r="I31" i="8"/>
  <c r="I29" i="8"/>
  <c r="H24" i="8"/>
  <c r="B8" i="8"/>
  <c r="E24" i="8"/>
  <c r="E22" i="6" s="1"/>
  <c r="I25" i="8"/>
  <c r="B5" i="8"/>
  <c r="B4" i="8"/>
  <c r="I22" i="8"/>
  <c r="I20" i="8"/>
  <c r="I18" i="8"/>
  <c r="H14" i="8"/>
  <c r="I16" i="8"/>
  <c r="O20" i="9"/>
  <c r="K10" i="9"/>
  <c r="K14" i="9" s="1"/>
  <c r="O19" i="9"/>
  <c r="M10" i="9"/>
  <c r="M14" i="9" s="1"/>
  <c r="J14" i="9"/>
  <c r="N10" i="9"/>
  <c r="N14" i="9" s="1"/>
  <c r="E16" i="6" s="1"/>
  <c r="E14" i="6" s="1"/>
  <c r="O18" i="9"/>
  <c r="O13" i="9"/>
  <c r="O12" i="9"/>
  <c r="C17" i="5"/>
  <c r="O11" i="9"/>
  <c r="AC10" i="10"/>
  <c r="P10" i="10"/>
  <c r="J10" i="11"/>
  <c r="I13" i="12"/>
  <c r="H14" i="12"/>
  <c r="C14" i="12"/>
  <c r="D14" i="12"/>
  <c r="I12" i="12"/>
  <c r="B14" i="12"/>
  <c r="I11" i="12"/>
  <c r="P10" i="13"/>
  <c r="J10" i="14"/>
  <c r="E55" i="6"/>
  <c r="E59" i="6" s="1"/>
  <c r="E78" i="6" s="1"/>
  <c r="C19" i="5" s="1"/>
  <c r="E29" i="6"/>
  <c r="E28" i="6"/>
  <c r="B9" i="8"/>
  <c r="E14" i="8"/>
  <c r="E35" i="7"/>
  <c r="I35" i="8" l="1"/>
  <c r="I83" i="8"/>
  <c r="I90" i="8"/>
  <c r="F80" i="6"/>
  <c r="I75" i="8"/>
  <c r="E27" i="6"/>
  <c r="E26" i="6"/>
  <c r="I64" i="8"/>
  <c r="I53" i="8"/>
  <c r="B7" i="8"/>
  <c r="I42" i="8"/>
  <c r="B3" i="8"/>
  <c r="I24" i="8"/>
  <c r="O10" i="9"/>
  <c r="O14" i="9" s="1"/>
  <c r="I14" i="12"/>
  <c r="I14" i="8"/>
  <c r="E21" i="6"/>
  <c r="E20" i="6" l="1"/>
  <c r="E44" i="6" s="1"/>
  <c r="E80" i="6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<sst xmlns="http://schemas.openxmlformats.org/spreadsheetml/2006/main" count="554" uniqueCount="277">
  <si>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</si>
  <si>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</si>
  <si>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</si>
  <si>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</si>
  <si>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</si>
  <si>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</si>
  <si>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</si>
  <si>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</si>
  <si>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</si>
  <si>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</si>
  <si>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</si>
  <si>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</si>
  <si>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</si>
  <si>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</si>
  <si>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</si>
  <si>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</si>
  <si>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</si>
  <si>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</si>
  <si>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</si>
  <si>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</si>
  <si>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</si>
  <si>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</si>
  <si>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</si>
  <si>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</si>
  <si>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</si>
  <si>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</si>
  <si>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</si>
  <si>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</si>
  <si>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</si>
  <si>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</si>
  <si>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</si>
  <si>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</si>
  <si>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</si>
  <si>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</si>
  <si>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</si>
  <si>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</si>
  <si>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</si>
  <si>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</si>
  <si>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</si>
  <si>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</si>
  <si>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</si>
  <si>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Half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</si>
  <si>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</si>
  <si>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</si>
  <si>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</si>
  <si>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</si>
  <si>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</si>
  <si>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</si>
  <si>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</si>
  <si>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</si>
  <si>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</si>
  <si>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</si>
  <si>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</si>
  <si>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</si>
  <si>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</si>
  <si>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</si>
  <si>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</si>
  <si>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</si>
  <si>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</si>
  <si>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</si>
  <si>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</si>
  <si>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</si>
  <si>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</si>
  <si>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</si>
  <si>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</si>
  <si>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</si>
  <si>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</si>
  <si>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</si>
  <si>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</si>
  <si>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</si>
  <si>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</si>
  <si>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</si>
  <si>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</si>
  <si>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</si>
  <si>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</si>
  <si>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</si>
  <si>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</si>
  <si>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</si>
  <si>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</si>
  <si>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</si>
  <si>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</si>
  <si>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</si>
  <si>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</si>
  <si>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</si>
  <si>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</si>
  <si>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</si>
  <si>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</si>
  <si>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</si>
  <si>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</si>
  <si>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</si>
  <si>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</si>
  <si>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</si>
  <si>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</si>
  <si>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</si>
  <si>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</si>
  <si>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</si>
  <si>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</si>
  <si>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</si>
  <si>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</si>
  <si>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</si>
  <si>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</si>
  <si>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</si>
  <si>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</si>
  <si>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</si>
  <si>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</si>
  <si>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</si>
  <si>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</si>
  <si>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</si>
  <si>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</si>
  <si>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</si>
  <si>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</si>
  <si>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</si>
  <si>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</si>
  <si>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</si>
  <si>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</si>
  <si>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</si>
  <si>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</si>
  <si>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</si>
  <si>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</si>
  <si>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</si>
  <si>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</si>
  <si>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</si>
  <si>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</si>
  <si>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</si>
  <si>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</si>
  <si>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</si>
  <si>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</si>
  <si>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</si>
  <si>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</si>
  <si>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</si>
  <si>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</si>
  <si>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</si>
  <si>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</si>
  <si>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</si>
  <si>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</si>
  <si>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</si>
  <si>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</si>
  <si>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</si>
  <si>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</si>
  <si>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</si>
  <si>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</si>
  <si>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</si>
  <si>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</si>
  <si>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</si>
  <si>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</si>
  <si>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</si>
  <si>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</si>
  <si>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</si>
  <si>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</si>
  <si>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</si>
  <si>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</si>
  <si>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</si>
  <si>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</si>
  <si>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</si>
  <si>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</si>
  <si>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</si>
  <si>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</si>
  <si>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</si>
  <si>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</si>
  <si>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</si>
  <si>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</si>
  <si>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</si>
  <si>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</si>
  <si>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</si>
  <si>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</si>
  <si>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</si>
  <si>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</si>
  <si>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</si>
  <si>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</si>
  <si>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</si>
  <si>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</si>
  <si>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</si>
  <si>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</si>
  <si>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</si>
  <si>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</si>
  <si>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</si>
  <si>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</si>
  <si>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</si>
  <si>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</si>
  <si>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</si>
  <si>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</si>
  <si>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</si>
  <si>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</si>
  <si>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</si>
  <si>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</si>
  <si>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</si>
  <si>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</si>
  <si>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</si>
  <si>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</si>
  <si>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</si>
  <si>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</si>
  <si>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</si>
  <si>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</si>
  <si>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</si>
  <si>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</si>
  <si>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</si>
  <si>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</si>
  <si>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</si>
  <si>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</si>
  <si>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</si>
  <si>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</si>
  <si>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</si>
  <si>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</si>
  <si>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</si>
  <si>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</si>
  <si>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</si>
  <si>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</si>
  <si>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</si>
  <si>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</si>
  <si>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</si>
  <si>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</si>
  <si>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</si>
  <si>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</si>
  <si>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</si>
  <si>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</si>
  <si>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</si>
  <si>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</si>
  <si>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</si>
  <si>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</si>
  <si>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</si>
  <si>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</si>
  <si>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</si>
  <si>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</si>
  <si>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</si>
  <si>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</si>
  <si>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Half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</si>
  <si>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</si>
  <si>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</si>
  <si>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</si>
  <si>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</si>
  <si>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</si>
  <si>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</si>
  <si>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</si>
  <si>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</si>
  <si>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Half</t>
  </si>
  <si>
    <t>Number of Policies at Start of Half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</si>
  <si>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</si>
  <si>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</si>
  <si>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</si>
  <si>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</si>
  <si>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</si>
  <si>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Half</t>
  </si>
  <si>
    <t>Section 14 Transfers</t>
  </si>
  <si>
    <t>Transfers i.t.o. the Act</t>
  </si>
  <si>
    <t>Terminations</t>
  </si>
  <si>
    <t>New Schemes</t>
  </si>
  <si>
    <t>Number of Schemes at Start of Half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</si>
  <si>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</si>
  <si>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</si>
  <si>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</si>
  <si>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</si>
  <si>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</si>
  <si>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</si>
  <si>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</si>
  <si>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</si>
  <si>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</si>
  <si>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</si>
  <si>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</si>
  <si>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</si>
  <si>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</si>
  <si>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Half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</si>
  <si>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</si>
  <si>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</si>
  <si>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</si>
  <si>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</si>
  <si>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</si>
  <si>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Half</t>
  </si>
  <si>
    <t>Section M1.3: Number of Contracts - Inwards Reinsurance</t>
  </si>
  <si>
    <t>Premiums in Force at End of Half</t>
  </si>
  <si>
    <t>New Policies during Quarter</t>
  </si>
  <si>
    <t>Premiums in Force at Start of Half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</si>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</sst>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6">
    <xf numFmtId="0" fontId="0" fillId="0" borderId="0" xfId="0"/>
    <xf numFmtId="0" fontId="3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2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2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2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2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3" fillId="2" borderId="0" xfId="0" applyFont="1" applyFill="1" applyBorder="1"/>
    <xf numFmtId="15" fontId="18" fillId="2" borderId="0" xfId="0" applyNumberFormat="1" applyFont="1" applyFill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15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80" zoomScaleNormal="80" workbookViewId="0">
      <selection activeCell="A19" sqref="A19"/>
    </sheetView>
  </sheetViews>
  <sheetFormatPr defaultRowHeight="15" x14ac:dyDescent="0.25"/>
  <cols>
    <col min="1" max="1" width="69.5703125" bestFit="1" customWidth="1"/>
    <col min="3" max="3" width="14.7109375" bestFit="1" customWidth="1"/>
  </cols>
  <sheetData>
    <row r="1" spans="1:3" ht="21" thickBot="1" x14ac:dyDescent="0.3">
      <c r="A1" s="1" t="s">
        <v>42</v>
      </c>
      <c r="B1" s="20"/>
      <c r="C1" s="19"/>
    </row>
    <row r="2" spans="1:3" ht="15.75" thickBot="1" x14ac:dyDescent="0.3">
      <c r="A2" s="16"/>
      <c r="B2" s="16"/>
      <c r="C2" s="18">
        <v>44012</v>
      </c>
    </row>
    <row r="3" spans="1:3" ht="21" thickBot="1" x14ac:dyDescent="0.3">
      <c r="A3" s="17"/>
      <c r="B3" s="16"/>
      <c r="C3" s="15" t="s">
        <v>41</v>
      </c>
    </row>
    <row r="4" spans="1:3" ht="15.75" x14ac:dyDescent="0.25">
      <c r="A4" s="7" t="s">
        <v>40</v>
      </c>
      <c r="B4" s="6"/>
      <c r="C4" s="14"/>
    </row>
    <row r="5" spans="1:3" x14ac:dyDescent="0.25">
      <c r="A5" s="4" t="s">
        <v>30</v>
      </c>
      <c r="B5" s="3"/>
      <c r="C5" s="13">
        <f>IF(ISERROR(C13/C22),0,C13/C22)</f>
        <v>7.3713643902170132</v>
      </c>
    </row>
    <row r="6" spans="1:3" x14ac:dyDescent="0.25">
      <c r="A6" s="4" t="s">
        <v>29</v>
      </c>
      <c r="B6" s="3"/>
      <c r="C6" s="13">
        <f>IF(ISERROR(C14/C23),0,C14/C23)</f>
        <v>2.1280660082193248</v>
      </c>
    </row>
    <row r="7" spans="1:3" x14ac:dyDescent="0.25">
      <c r="A7" s="8"/>
      <c r="B7" s="6"/>
      <c r="C7" s="5"/>
    </row>
    <row r="8" spans="1:3" ht="15.75" x14ac:dyDescent="0.25">
      <c r="A8" s="7" t="s">
        <v>39</v>
      </c>
      <c r="B8" s="6"/>
      <c r="C8" s="5"/>
    </row>
    <row r="9" spans="1:3" x14ac:dyDescent="0.25">
      <c r="A9" s="4" t="s">
        <v>28</v>
      </c>
      <c r="B9" s="3"/>
      <c r="C9" s="9">
        <v>3097039899.8358641</v>
      </c>
    </row>
    <row r="10" spans="1:3" x14ac:dyDescent="0.25">
      <c r="A10" s="4" t="s">
        <v>27</v>
      </c>
      <c r="B10" s="3"/>
      <c r="C10" s="9">
        <v>2764738692.1812925</v>
      </c>
    </row>
    <row r="11" spans="1:3" x14ac:dyDescent="0.25">
      <c r="A11" s="4" t="s">
        <v>38</v>
      </c>
      <c r="B11" s="3"/>
      <c r="C11" s="12">
        <f>C9-C10</f>
        <v>332301207.65457153</v>
      </c>
    </row>
    <row r="12" spans="1:3" x14ac:dyDescent="0.25">
      <c r="A12" s="11"/>
      <c r="B12" s="11"/>
      <c r="C12" s="10"/>
    </row>
    <row r="13" spans="1:3" x14ac:dyDescent="0.25">
      <c r="A13" s="4" t="s">
        <v>37</v>
      </c>
      <c r="B13" s="3"/>
      <c r="C13" s="2">
        <v>314538845.97425824</v>
      </c>
    </row>
    <row r="14" spans="1:3" x14ac:dyDescent="0.25">
      <c r="A14" s="4" t="s">
        <v>36</v>
      </c>
      <c r="B14" s="3"/>
      <c r="C14" s="2">
        <v>330181332.29781401</v>
      </c>
    </row>
    <row r="15" spans="1:3" x14ac:dyDescent="0.25">
      <c r="A15" s="8"/>
      <c r="B15" s="6"/>
      <c r="C15" s="5"/>
    </row>
    <row r="16" spans="1:3" ht="15.75" x14ac:dyDescent="0.25">
      <c r="A16" s="7" t="s">
        <v>35</v>
      </c>
      <c r="B16" s="6"/>
      <c r="C16" s="5"/>
    </row>
    <row r="17" spans="1:3" x14ac:dyDescent="0.25">
      <c r="A17" s="4" t="s">
        <v>34</v>
      </c>
      <c r="B17" s="3"/>
      <c r="C17" s="9">
        <f>'OF2'!E52+'OF2'!E53+'OF2'!E56+'OF2'!E57</f>
        <v>2531535056.8520393</v>
      </c>
    </row>
    <row r="18" spans="1:3" x14ac:dyDescent="0.25">
      <c r="A18" s="4" t="s">
        <v>33</v>
      </c>
      <c r="B18" s="3"/>
      <c r="C18" s="9">
        <f>'OF2'!E54+'OF2'!E58</f>
        <v>49632529.865505658</v>
      </c>
    </row>
    <row r="19" spans="1:3" x14ac:dyDescent="0.25">
      <c r="A19" s="4" t="s">
        <v>32</v>
      </c>
      <c r="B19" s="3"/>
      <c r="C19" s="9">
        <f>'OF2'!E78-'OF2'!E59</f>
        <v>183571105.96933746</v>
      </c>
    </row>
    <row r="20" spans="1:3" x14ac:dyDescent="0.25">
      <c r="A20" s="8"/>
      <c r="B20" s="6"/>
      <c r="C20" s="5"/>
    </row>
    <row r="21" spans="1:3" ht="15.75" x14ac:dyDescent="0.25">
      <c r="A21" s="7" t="s">
        <v>31</v>
      </c>
      <c r="B21" s="6"/>
      <c r="C21" s="5"/>
    </row>
    <row r="22" spans="1:3" x14ac:dyDescent="0.25">
      <c r="A22" s="4" t="s">
        <v>30</v>
      </c>
      <c r="B22" s="3"/>
      <c r="C22" s="2">
        <v>42670370.00527364</v>
      </c>
    </row>
    <row r="23" spans="1:3" x14ac:dyDescent="0.25">
      <c r="A23" s="4" t="s">
        <v>29</v>
      </c>
      <c r="B23" s="3"/>
      <c r="C23" s="2">
        <v>155155587.76021978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zoomScale="80" zoomScaleNormal="80" workbookViewId="0">
      <selection activeCell="F42" sqref="F42"/>
    </sheetView>
  </sheetViews>
  <sheetFormatPr defaultColWidth="46.7109375" defaultRowHeight="15" x14ac:dyDescent="0.25"/>
  <cols>
    <col min="1" max="1" width="64.85546875" bestFit="1" customWidth="1"/>
    <col min="2" max="2" width="20.7109375" bestFit="1" customWidth="1"/>
    <col min="3" max="3" width="16" bestFit="1" customWidth="1"/>
    <col min="4" max="4" width="15" bestFit="1" customWidth="1"/>
    <col min="5" max="5" width="24.28515625" bestFit="1" customWidth="1"/>
    <col min="6" max="6" width="23" bestFit="1" customWidth="1"/>
    <col min="7" max="7" width="34" bestFit="1" customWidth="1"/>
    <col min="8" max="8" width="10.85546875" bestFit="1" customWidth="1"/>
    <col min="9" max="9" width="14.5703125" bestFit="1" customWidth="1"/>
    <col min="10" max="10" width="20.7109375" bestFit="1" customWidth="1"/>
  </cols>
  <sheetData>
    <row r="1" spans="1:11" ht="21" thickBot="1" x14ac:dyDescent="0.35">
      <c r="A1" s="1" t="s">
        <v>274</v>
      </c>
      <c r="B1" s="96"/>
      <c r="C1" s="184">
        <v>44012</v>
      </c>
      <c r="D1" s="96"/>
      <c r="E1" s="95"/>
      <c r="F1" s="96"/>
      <c r="G1" s="96"/>
      <c r="H1" s="96"/>
      <c r="I1" s="96"/>
      <c r="J1" s="96"/>
      <c r="K1" s="77"/>
    </row>
    <row r="2" spans="1:11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25">
      <c r="A3" s="77"/>
      <c r="B3" s="213" t="s">
        <v>273</v>
      </c>
      <c r="C3" s="214"/>
      <c r="D3" s="214"/>
      <c r="E3" s="214"/>
      <c r="F3" s="214"/>
      <c r="G3" s="214"/>
      <c r="H3" s="214"/>
      <c r="I3" s="214"/>
      <c r="J3" s="215"/>
      <c r="K3" s="83"/>
    </row>
    <row r="4" spans="1:11" ht="38.25" customHeight="1" thickBot="1" x14ac:dyDescent="0.3">
      <c r="A4" s="77"/>
      <c r="B4" s="155" t="s">
        <v>270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268</v>
      </c>
      <c r="K4" s="83"/>
    </row>
    <row r="5" spans="1:1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  <c r="K8" s="83"/>
    </row>
    <row r="9" spans="1:1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25">
      <c r="A10" s="150" t="s">
        <v>194</v>
      </c>
      <c r="B10" s="145">
        <f t="shared" ref="B10:I10" si="0">SUM(B14:B29)</f>
        <v>95462696.672838658</v>
      </c>
      <c r="C10" s="145">
        <f t="shared" si="0"/>
        <v>36950999.991725422</v>
      </c>
      <c r="D10" s="145">
        <f t="shared" si="0"/>
        <v>39006324.230750002</v>
      </c>
      <c r="E10" s="145">
        <f t="shared" si="0"/>
        <v>0</v>
      </c>
      <c r="F10" s="145">
        <f t="shared" si="0"/>
        <v>60499.208039999896</v>
      </c>
      <c r="G10" s="145">
        <f t="shared" si="0"/>
        <v>-1701540.5177765065</v>
      </c>
      <c r="H10" s="145">
        <f t="shared" si="0"/>
        <v>5591671.5066544954</v>
      </c>
      <c r="I10" s="145">
        <f t="shared" si="0"/>
        <v>-66360570.499957733</v>
      </c>
      <c r="J10" s="158">
        <f>B10+C10-D10+E10+F10+G10+H10+I10</f>
        <v>30997432.130774342</v>
      </c>
      <c r="K10" s="83"/>
    </row>
    <row r="11" spans="1:11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  <c r="K11" s="83"/>
    </row>
    <row r="12" spans="1:11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  <c r="K12" s="83"/>
    </row>
    <row r="13" spans="1:11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  <c r="K13" s="83"/>
    </row>
    <row r="14" spans="1:11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83"/>
    </row>
    <row r="15" spans="1:11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  <c r="K15" s="83"/>
    </row>
    <row r="16" spans="1:11" x14ac:dyDescent="0.25">
      <c r="A16" s="126" t="s">
        <v>222</v>
      </c>
      <c r="B16" s="124">
        <v>20335222.003733847</v>
      </c>
      <c r="C16" s="124">
        <v>643783.10953307524</v>
      </c>
      <c r="D16" s="124">
        <v>798277.57478067093</v>
      </c>
      <c r="E16" s="124">
        <v>0</v>
      </c>
      <c r="F16" s="124">
        <v>0</v>
      </c>
      <c r="G16" s="124">
        <v>89783.525722189021</v>
      </c>
      <c r="H16" s="124">
        <v>-1075074.3426567051</v>
      </c>
      <c r="I16" s="124">
        <v>49048.244873388896</v>
      </c>
      <c r="J16" s="158">
        <f>B16+C16-D16+E16+F16+G16+H16+I16</f>
        <v>19244484.966425125</v>
      </c>
      <c r="K16" s="83"/>
    </row>
    <row r="17" spans="1:11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  <c r="K17" s="83"/>
    </row>
    <row r="18" spans="1:11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83"/>
    </row>
    <row r="19" spans="1:11" x14ac:dyDescent="0.25">
      <c r="A19" s="126" t="s">
        <v>219</v>
      </c>
      <c r="B19" s="124">
        <v>116345.14170600001</v>
      </c>
      <c r="C19" s="124">
        <v>28994.007420214959</v>
      </c>
      <c r="D19" s="124">
        <v>15249.515788543129</v>
      </c>
      <c r="E19" s="124">
        <v>0</v>
      </c>
      <c r="F19" s="124">
        <v>0</v>
      </c>
      <c r="G19" s="124">
        <v>0</v>
      </c>
      <c r="H19" s="124">
        <v>1129057.5591372501</v>
      </c>
      <c r="I19" s="124">
        <v>-1170216.1962452319</v>
      </c>
      <c r="J19" s="158">
        <f>B19+C19-D19+E19+F19+G19+H19+I19</f>
        <v>88930.996229690034</v>
      </c>
      <c r="K19" s="83"/>
    </row>
    <row r="20" spans="1:11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  <c r="K20" s="83"/>
    </row>
    <row r="21" spans="1:11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  <c r="K21" s="83"/>
    </row>
    <row r="22" spans="1:11" x14ac:dyDescent="0.25">
      <c r="A22" s="126" t="s">
        <v>216</v>
      </c>
      <c r="B22" s="124">
        <v>63535788.1773706</v>
      </c>
      <c r="C22" s="124">
        <v>105953.78639146534</v>
      </c>
      <c r="D22" s="124">
        <v>54378.961800828743</v>
      </c>
      <c r="E22" s="124">
        <v>0</v>
      </c>
      <c r="F22" s="124">
        <v>0</v>
      </c>
      <c r="G22" s="124">
        <v>19049.723656361239</v>
      </c>
      <c r="H22" s="124">
        <v>6188139.901885557</v>
      </c>
      <c r="I22" s="124">
        <v>-67049038.03812477</v>
      </c>
      <c r="J22" s="158">
        <f>B22+C22-D22+E22+F22+G22+H22+I22</f>
        <v>2745514.5893783867</v>
      </c>
      <c r="K22" s="83"/>
    </row>
    <row r="23" spans="1:11" x14ac:dyDescent="0.25">
      <c r="A23" s="126" t="s">
        <v>193</v>
      </c>
      <c r="B23" s="124">
        <v>283572.00795000012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10656.859</v>
      </c>
      <c r="I23" s="124">
        <v>0</v>
      </c>
      <c r="J23" s="158">
        <f>B23+C23-D23+E23+F23+G23+H23+I23</f>
        <v>294228.86695000011</v>
      </c>
      <c r="K23" s="83"/>
    </row>
    <row r="24" spans="1:11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83"/>
    </row>
    <row r="25" spans="1:11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83"/>
    </row>
    <row r="26" spans="1:11" x14ac:dyDescent="0.25">
      <c r="A26" s="126" t="s">
        <v>213</v>
      </c>
      <c r="B26" s="124">
        <v>11191769.342078229</v>
      </c>
      <c r="C26" s="124">
        <v>36172269.088380665</v>
      </c>
      <c r="D26" s="124">
        <v>38138418.17837996</v>
      </c>
      <c r="E26" s="124">
        <v>0</v>
      </c>
      <c r="F26" s="124">
        <v>60499.208039999896</v>
      </c>
      <c r="G26" s="124">
        <v>-1810373.7671550568</v>
      </c>
      <c r="H26" s="124">
        <v>-661108.47071160655</v>
      </c>
      <c r="I26" s="124">
        <v>1809635.4895388843</v>
      </c>
      <c r="J26" s="158">
        <f>B26+C26-D26+E26+F26+G26+H26+I26</f>
        <v>8624272.7117911559</v>
      </c>
      <c r="K26" s="83"/>
    </row>
    <row r="27" spans="1:11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83"/>
    </row>
    <row r="28" spans="1:11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83"/>
    </row>
    <row r="29" spans="1:11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83"/>
    </row>
    <row r="30" spans="1:1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zoomScale="80" zoomScaleNormal="80" workbookViewId="0">
      <selection activeCell="F42" sqref="F42"/>
    </sheetView>
  </sheetViews>
  <sheetFormatPr defaultRowHeight="15" x14ac:dyDescent="0.25"/>
  <cols>
    <col min="1" max="1" width="85.85546875" bestFit="1" customWidth="1"/>
    <col min="2" max="3" width="11.85546875" bestFit="1" customWidth="1"/>
  </cols>
  <sheetData>
    <row r="1" spans="1:4" ht="21" thickBot="1" x14ac:dyDescent="0.35">
      <c r="A1" s="176" t="s">
        <v>275</v>
      </c>
      <c r="B1" s="96"/>
      <c r="C1" s="96"/>
      <c r="D1" s="96"/>
    </row>
    <row r="2" spans="1:4" ht="20.25" x14ac:dyDescent="0.3">
      <c r="A2" s="182"/>
      <c r="B2" s="181"/>
      <c r="C2" s="181"/>
      <c r="D2" s="181"/>
    </row>
    <row r="3" spans="1:4" ht="15.75" thickBot="1" x14ac:dyDescent="0.3">
      <c r="A3" s="77"/>
      <c r="B3" s="183">
        <v>44012</v>
      </c>
      <c r="C3" s="183">
        <v>44012</v>
      </c>
      <c r="D3" s="77"/>
    </row>
    <row r="4" spans="1:4" x14ac:dyDescent="0.25">
      <c r="A4" s="77"/>
      <c r="B4" s="180" t="s">
        <v>201</v>
      </c>
      <c r="C4" s="179" t="s">
        <v>199</v>
      </c>
      <c r="D4" s="77"/>
    </row>
    <row r="5" spans="1:4" ht="15.75" thickBot="1" x14ac:dyDescent="0.3">
      <c r="A5" s="77"/>
      <c r="B5" s="141" t="s">
        <v>41</v>
      </c>
      <c r="C5" s="140" t="s">
        <v>41</v>
      </c>
      <c r="D5" s="77"/>
    </row>
    <row r="6" spans="1:4" ht="15.75" thickBot="1" x14ac:dyDescent="0.3">
      <c r="A6" s="168"/>
      <c r="B6" s="167"/>
      <c r="C6" s="167"/>
      <c r="D6" s="77"/>
    </row>
    <row r="7" spans="1:4" ht="21" thickBot="1" x14ac:dyDescent="0.3">
      <c r="A7" s="166" t="s">
        <v>198</v>
      </c>
      <c r="B7" s="135"/>
      <c r="C7" s="178"/>
      <c r="D7" s="77"/>
    </row>
    <row r="8" spans="1:4" x14ac:dyDescent="0.25">
      <c r="A8" s="168"/>
      <c r="B8" s="167"/>
      <c r="C8" s="167"/>
      <c r="D8" s="77"/>
    </row>
    <row r="9" spans="1:4" x14ac:dyDescent="0.25">
      <c r="A9" s="168"/>
      <c r="B9" s="167"/>
      <c r="C9" s="167"/>
      <c r="D9" s="77"/>
    </row>
    <row r="10" spans="1:4" x14ac:dyDescent="0.25">
      <c r="A10" s="134" t="s">
        <v>197</v>
      </c>
      <c r="B10" s="163">
        <f>SUM(B18:B29)</f>
        <v>14522979.709906725</v>
      </c>
      <c r="C10" s="163">
        <f>SUM(C18:C29)</f>
        <v>11908619.877459943</v>
      </c>
      <c r="D10" s="77"/>
    </row>
    <row r="11" spans="1:4" x14ac:dyDescent="0.25">
      <c r="A11" s="134" t="s">
        <v>196</v>
      </c>
      <c r="B11" s="163">
        <f>SUM(B33:B44)</f>
        <v>173638.647191975</v>
      </c>
      <c r="C11" s="163">
        <f>SUM(C33:C44)</f>
        <v>27533.304030593106</v>
      </c>
      <c r="D11" s="77"/>
    </row>
    <row r="12" spans="1:4" x14ac:dyDescent="0.25">
      <c r="A12" s="134" t="s">
        <v>195</v>
      </c>
      <c r="B12" s="163">
        <f>SUM(B48:B59)</f>
        <v>1653555.4857700833</v>
      </c>
      <c r="C12" s="163">
        <f>SUM(C48:C59)</f>
        <v>980137.68388556899</v>
      </c>
      <c r="D12" s="77"/>
    </row>
    <row r="13" spans="1:4" x14ac:dyDescent="0.25">
      <c r="A13" s="170" t="s">
        <v>0</v>
      </c>
      <c r="B13" s="169">
        <f>SUM(B10:B12)</f>
        <v>16350173.842868784</v>
      </c>
      <c r="C13" s="169">
        <f>SUM(C10:C12)</f>
        <v>12916290.865376106</v>
      </c>
      <c r="D13" s="77"/>
    </row>
    <row r="14" spans="1:4" x14ac:dyDescent="0.25">
      <c r="A14" s="168"/>
      <c r="B14" s="167"/>
      <c r="C14" s="167"/>
      <c r="D14" s="77"/>
    </row>
    <row r="15" spans="1:4" ht="15.75" thickBot="1" x14ac:dyDescent="0.3">
      <c r="A15" s="168"/>
      <c r="B15" s="167"/>
      <c r="C15" s="167"/>
      <c r="D15" s="77"/>
    </row>
    <row r="16" spans="1:4" ht="21" thickBot="1" x14ac:dyDescent="0.3">
      <c r="A16" s="166" t="s">
        <v>197</v>
      </c>
      <c r="B16" s="135"/>
      <c r="C16" s="178"/>
      <c r="D16" s="77"/>
    </row>
    <row r="17" spans="1:4" x14ac:dyDescent="0.25">
      <c r="A17" s="164"/>
      <c r="B17" s="138"/>
      <c r="C17" s="138"/>
      <c r="D17" s="77"/>
    </row>
    <row r="18" spans="1:4" x14ac:dyDescent="0.25">
      <c r="A18" s="126" t="s">
        <v>259</v>
      </c>
      <c r="B18" s="124">
        <v>4186091.043982469</v>
      </c>
      <c r="C18" s="124">
        <v>3170696.7627810314</v>
      </c>
      <c r="D18" s="77"/>
    </row>
    <row r="19" spans="1:4" x14ac:dyDescent="0.25">
      <c r="A19" s="126" t="s">
        <v>258</v>
      </c>
      <c r="B19" s="124">
        <v>629249.74570105376</v>
      </c>
      <c r="C19" s="124">
        <v>538746.19488403364</v>
      </c>
      <c r="D19" s="77"/>
    </row>
    <row r="20" spans="1:4" x14ac:dyDescent="0.25">
      <c r="A20" s="126" t="s">
        <v>257</v>
      </c>
      <c r="B20" s="124">
        <v>427686.94803504052</v>
      </c>
      <c r="C20" s="124">
        <v>354665.65663793695</v>
      </c>
      <c r="D20" s="77"/>
    </row>
    <row r="21" spans="1:4" x14ac:dyDescent="0.25">
      <c r="A21" s="126" t="s">
        <v>256</v>
      </c>
      <c r="B21" s="124">
        <v>3212300.9968187232</v>
      </c>
      <c r="C21" s="124">
        <v>2347535.6876582741</v>
      </c>
      <c r="D21" s="77"/>
    </row>
    <row r="22" spans="1:4" x14ac:dyDescent="0.25">
      <c r="A22" s="126" t="s">
        <v>255</v>
      </c>
      <c r="B22" s="124">
        <v>0</v>
      </c>
      <c r="C22" s="124">
        <v>0</v>
      </c>
      <c r="D22" s="77"/>
    </row>
    <row r="23" spans="1:4" x14ac:dyDescent="0.25">
      <c r="A23" s="126" t="s">
        <v>254</v>
      </c>
      <c r="B23" s="124">
        <v>1186802.4865710114</v>
      </c>
      <c r="C23" s="124">
        <v>712526.35894620279</v>
      </c>
      <c r="D23" s="77"/>
    </row>
    <row r="24" spans="1:4" x14ac:dyDescent="0.25">
      <c r="A24" s="126" t="s">
        <v>253</v>
      </c>
      <c r="B24" s="124">
        <v>57658.189252612428</v>
      </c>
      <c r="C24" s="124">
        <v>54076.851374459991</v>
      </c>
      <c r="D24" s="77"/>
    </row>
    <row r="25" spans="1:4" x14ac:dyDescent="0.25">
      <c r="A25" s="126" t="s">
        <v>252</v>
      </c>
      <c r="B25" s="124">
        <v>0</v>
      </c>
      <c r="C25" s="124">
        <v>0</v>
      </c>
      <c r="D25" s="77"/>
    </row>
    <row r="26" spans="1:4" x14ac:dyDescent="0.25">
      <c r="A26" s="126" t="s">
        <v>251</v>
      </c>
      <c r="B26" s="124">
        <v>3991.1400100000001</v>
      </c>
      <c r="C26" s="124">
        <v>3991.1400100000001</v>
      </c>
      <c r="D26" s="77"/>
    </row>
    <row r="27" spans="1:4" x14ac:dyDescent="0.25">
      <c r="A27" s="126" t="s">
        <v>250</v>
      </c>
      <c r="B27" s="124">
        <v>4711116.4723499995</v>
      </c>
      <c r="C27" s="124">
        <v>4711116.4723499995</v>
      </c>
      <c r="D27" s="77"/>
    </row>
    <row r="28" spans="1:4" x14ac:dyDescent="0.25">
      <c r="A28" s="126" t="s">
        <v>249</v>
      </c>
      <c r="B28" s="124">
        <v>0</v>
      </c>
      <c r="C28" s="124">
        <v>0</v>
      </c>
      <c r="D28" s="77"/>
    </row>
    <row r="29" spans="1:4" x14ac:dyDescent="0.25">
      <c r="A29" s="126" t="s">
        <v>137</v>
      </c>
      <c r="B29" s="124">
        <v>108082.6871858138</v>
      </c>
      <c r="C29" s="124">
        <v>15264.752818002709</v>
      </c>
      <c r="D29" s="77"/>
    </row>
    <row r="30" spans="1:4" ht="15.75" thickBot="1" x14ac:dyDescent="0.3">
      <c r="A30" s="77"/>
      <c r="B30" s="77"/>
      <c r="C30" s="77"/>
      <c r="D30" s="77"/>
    </row>
    <row r="31" spans="1:4" ht="21" thickBot="1" x14ac:dyDescent="0.3">
      <c r="A31" s="166" t="s">
        <v>196</v>
      </c>
      <c r="B31" s="135"/>
      <c r="C31" s="178"/>
      <c r="D31" s="77"/>
    </row>
    <row r="32" spans="1:4" x14ac:dyDescent="0.25">
      <c r="A32" s="164"/>
      <c r="B32" s="138"/>
      <c r="C32" s="138"/>
      <c r="D32" s="77"/>
    </row>
    <row r="33" spans="1:4" x14ac:dyDescent="0.25">
      <c r="A33" s="126" t="s">
        <v>259</v>
      </c>
      <c r="B33" s="124">
        <v>1248.490788738894</v>
      </c>
      <c r="C33" s="124">
        <v>-98834.544673683151</v>
      </c>
      <c r="D33" s="77"/>
    </row>
    <row r="34" spans="1:4" x14ac:dyDescent="0.25">
      <c r="A34" s="126" t="s">
        <v>258</v>
      </c>
      <c r="B34" s="124">
        <v>0</v>
      </c>
      <c r="C34" s="124">
        <v>-199.5834173409803</v>
      </c>
      <c r="D34" s="77"/>
    </row>
    <row r="35" spans="1:4" x14ac:dyDescent="0.25">
      <c r="A35" s="126" t="s">
        <v>257</v>
      </c>
      <c r="B35" s="124">
        <v>0</v>
      </c>
      <c r="C35" s="124">
        <v>-1721.27660807493</v>
      </c>
      <c r="D35" s="77"/>
    </row>
    <row r="36" spans="1:4" x14ac:dyDescent="0.25">
      <c r="A36" s="126" t="s">
        <v>256</v>
      </c>
      <c r="B36" s="124">
        <v>172390.15640323612</v>
      </c>
      <c r="C36" s="124">
        <v>141456.21166999999</v>
      </c>
      <c r="D36" s="77"/>
    </row>
    <row r="37" spans="1:4" x14ac:dyDescent="0.25">
      <c r="A37" s="126" t="s">
        <v>255</v>
      </c>
      <c r="B37" s="124">
        <v>0</v>
      </c>
      <c r="C37" s="124">
        <v>0</v>
      </c>
      <c r="D37" s="77"/>
    </row>
    <row r="38" spans="1:4" x14ac:dyDescent="0.25">
      <c r="A38" s="126" t="s">
        <v>254</v>
      </c>
      <c r="B38" s="124">
        <v>0</v>
      </c>
      <c r="C38" s="124">
        <v>-13167.502940307821</v>
      </c>
      <c r="D38" s="77"/>
    </row>
    <row r="39" spans="1:4" x14ac:dyDescent="0.25">
      <c r="A39" s="126" t="s">
        <v>253</v>
      </c>
      <c r="B39" s="124">
        <v>0</v>
      </c>
      <c r="C39" s="124">
        <v>0</v>
      </c>
      <c r="D39" s="77"/>
    </row>
    <row r="40" spans="1:4" x14ac:dyDescent="0.25">
      <c r="A40" s="126" t="s">
        <v>252</v>
      </c>
      <c r="B40" s="124">
        <v>0</v>
      </c>
      <c r="C40" s="124">
        <v>0</v>
      </c>
      <c r="D40" s="77"/>
    </row>
    <row r="41" spans="1:4" x14ac:dyDescent="0.25">
      <c r="A41" s="126" t="s">
        <v>251</v>
      </c>
      <c r="B41" s="124">
        <v>0</v>
      </c>
      <c r="C41" s="124">
        <v>0</v>
      </c>
      <c r="D41" s="77"/>
    </row>
    <row r="42" spans="1:4" x14ac:dyDescent="0.25">
      <c r="A42" s="126" t="s">
        <v>250</v>
      </c>
      <c r="B42" s="124">
        <v>0</v>
      </c>
      <c r="C42" s="124">
        <v>0</v>
      </c>
      <c r="D42" s="77"/>
    </row>
    <row r="43" spans="1:4" x14ac:dyDescent="0.25">
      <c r="A43" s="126" t="s">
        <v>249</v>
      </c>
      <c r="B43" s="124">
        <v>0</v>
      </c>
      <c r="C43" s="124">
        <v>0</v>
      </c>
      <c r="D43" s="77"/>
    </row>
    <row r="44" spans="1:4" x14ac:dyDescent="0.25">
      <c r="A44" s="126" t="s">
        <v>137</v>
      </c>
      <c r="B44" s="124">
        <v>0</v>
      </c>
      <c r="C44" s="124">
        <v>0</v>
      </c>
      <c r="D44" s="77"/>
    </row>
    <row r="45" spans="1:4" ht="15.75" thickBot="1" x14ac:dyDescent="0.3">
      <c r="A45" s="77"/>
      <c r="B45" s="77"/>
      <c r="C45" s="77"/>
      <c r="D45" s="77"/>
    </row>
    <row r="46" spans="1:4" ht="21" thickBot="1" x14ac:dyDescent="0.3">
      <c r="A46" s="166" t="s">
        <v>195</v>
      </c>
      <c r="B46" s="135"/>
      <c r="C46" s="178"/>
      <c r="D46" s="77"/>
    </row>
    <row r="47" spans="1:4" x14ac:dyDescent="0.25">
      <c r="A47" s="164"/>
      <c r="B47" s="138"/>
      <c r="C47" s="138"/>
      <c r="D47" s="77"/>
    </row>
    <row r="48" spans="1:4" x14ac:dyDescent="0.25">
      <c r="A48" s="126" t="s">
        <v>259</v>
      </c>
      <c r="B48" s="124">
        <v>733663.58408255421</v>
      </c>
      <c r="C48" s="124">
        <v>281337.62656887691</v>
      </c>
      <c r="D48" s="77"/>
    </row>
    <row r="49" spans="1:4" x14ac:dyDescent="0.25">
      <c r="A49" s="126" t="s">
        <v>258</v>
      </c>
      <c r="B49" s="124">
        <v>83900.7495458638</v>
      </c>
      <c r="C49" s="124">
        <v>46900.9333517349</v>
      </c>
      <c r="D49" s="77"/>
    </row>
    <row r="50" spans="1:4" x14ac:dyDescent="0.25">
      <c r="A50" s="126" t="s">
        <v>257</v>
      </c>
      <c r="B50" s="124">
        <v>87712.894447899627</v>
      </c>
      <c r="C50" s="124">
        <v>28252.968702640632</v>
      </c>
      <c r="D50" s="77"/>
    </row>
    <row r="51" spans="1:4" x14ac:dyDescent="0.25">
      <c r="A51" s="126" t="s">
        <v>256</v>
      </c>
      <c r="B51" s="124">
        <v>614286.02147535083</v>
      </c>
      <c r="C51" s="124">
        <v>526497.85118765233</v>
      </c>
      <c r="D51" s="77"/>
    </row>
    <row r="52" spans="1:4" x14ac:dyDescent="0.25">
      <c r="A52" s="126" t="s">
        <v>255</v>
      </c>
      <c r="B52" s="124">
        <v>0</v>
      </c>
      <c r="C52" s="124">
        <v>0</v>
      </c>
      <c r="D52" s="77"/>
    </row>
    <row r="53" spans="1:4" x14ac:dyDescent="0.25">
      <c r="A53" s="126" t="s">
        <v>254</v>
      </c>
      <c r="B53" s="124">
        <v>133594.94597886928</v>
      </c>
      <c r="C53" s="124">
        <v>96792.712370476511</v>
      </c>
      <c r="D53" s="77"/>
    </row>
    <row r="54" spans="1:4" x14ac:dyDescent="0.25">
      <c r="A54" s="126" t="s">
        <v>253</v>
      </c>
      <c r="B54" s="124">
        <v>0</v>
      </c>
      <c r="C54" s="124">
        <v>0</v>
      </c>
      <c r="D54" s="77"/>
    </row>
    <row r="55" spans="1:4" x14ac:dyDescent="0.25">
      <c r="A55" s="126" t="s">
        <v>252</v>
      </c>
      <c r="B55" s="124">
        <v>0</v>
      </c>
      <c r="C55" s="124">
        <v>0</v>
      </c>
      <c r="D55" s="77"/>
    </row>
    <row r="56" spans="1:4" x14ac:dyDescent="0.25">
      <c r="A56" s="126" t="s">
        <v>251</v>
      </c>
      <c r="B56" s="124">
        <v>0</v>
      </c>
      <c r="C56" s="124">
        <v>0</v>
      </c>
      <c r="D56" s="77"/>
    </row>
    <row r="57" spans="1:4" x14ac:dyDescent="0.25">
      <c r="A57" s="126" t="s">
        <v>250</v>
      </c>
      <c r="B57" s="124">
        <v>0</v>
      </c>
      <c r="C57" s="124">
        <v>0</v>
      </c>
      <c r="D57" s="77"/>
    </row>
    <row r="58" spans="1:4" x14ac:dyDescent="0.25">
      <c r="A58" s="126" t="s">
        <v>249</v>
      </c>
      <c r="B58" s="124">
        <v>0</v>
      </c>
      <c r="C58" s="124">
        <v>0</v>
      </c>
      <c r="D58" s="77"/>
    </row>
    <row r="59" spans="1:4" x14ac:dyDescent="0.25">
      <c r="A59" s="126" t="s">
        <v>137</v>
      </c>
      <c r="B59" s="124">
        <v>397.29023954553412</v>
      </c>
      <c r="C59" s="124">
        <v>355.59170418770788</v>
      </c>
      <c r="D59" s="77"/>
    </row>
    <row r="60" spans="1:4" x14ac:dyDescent="0.2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zoomScale="80" zoomScaleNormal="80" workbookViewId="0">
      <selection activeCell="F42" sqref="F42"/>
    </sheetView>
  </sheetViews>
  <sheetFormatPr defaultRowHeight="15" x14ac:dyDescent="0.25"/>
  <cols>
    <col min="1" max="1" width="101.42578125" bestFit="1" customWidth="1"/>
    <col min="3" max="3" width="18.5703125" bestFit="1" customWidth="1"/>
    <col min="5" max="6" width="15.42578125" bestFit="1" customWidth="1"/>
  </cols>
  <sheetData>
    <row r="1" spans="1:7" ht="21" thickBot="1" x14ac:dyDescent="0.3">
      <c r="A1" s="1" t="s">
        <v>125</v>
      </c>
      <c r="B1" s="20"/>
      <c r="C1" s="20"/>
      <c r="D1" s="20"/>
      <c r="E1" s="20"/>
      <c r="F1" s="19"/>
      <c r="G1" s="20"/>
    </row>
    <row r="2" spans="1:7" ht="18" x14ac:dyDescent="0.25">
      <c r="A2" s="75"/>
      <c r="B2" s="16"/>
      <c r="C2" s="16"/>
      <c r="D2" s="16"/>
      <c r="E2" s="74"/>
      <c r="F2" s="73"/>
      <c r="G2" s="16"/>
    </row>
    <row r="3" spans="1:7" ht="20.25" x14ac:dyDescent="0.25">
      <c r="A3" s="49" t="s">
        <v>124</v>
      </c>
      <c r="B3" s="16"/>
      <c r="C3" s="16"/>
      <c r="D3" s="16"/>
      <c r="E3" s="16"/>
      <c r="F3" s="16"/>
      <c r="G3" s="16"/>
    </row>
    <row r="4" spans="1:7" ht="15.75" thickBot="1" x14ac:dyDescent="0.3">
      <c r="A4" s="16"/>
      <c r="B4" s="16"/>
      <c r="C4" s="16"/>
      <c r="D4" s="16"/>
      <c r="E4" s="186">
        <v>44012</v>
      </c>
      <c r="F4" s="186"/>
      <c r="G4" s="16"/>
    </row>
    <row r="5" spans="1:7" ht="15" customHeight="1" x14ac:dyDescent="0.25">
      <c r="A5" s="189" t="s">
        <v>123</v>
      </c>
      <c r="B5" s="16"/>
      <c r="C5" s="189" t="s">
        <v>71</v>
      </c>
      <c r="D5" s="16"/>
      <c r="E5" s="191" t="s">
        <v>41</v>
      </c>
      <c r="F5" s="192"/>
      <c r="G5" s="16"/>
    </row>
    <row r="6" spans="1:7" ht="15.75" thickBot="1" x14ac:dyDescent="0.3">
      <c r="A6" s="190"/>
      <c r="B6" s="16"/>
      <c r="C6" s="190"/>
      <c r="D6" s="16"/>
      <c r="E6" s="47" t="s">
        <v>70</v>
      </c>
      <c r="F6" s="46" t="s">
        <v>69</v>
      </c>
      <c r="G6" s="16"/>
    </row>
    <row r="7" spans="1:7" x14ac:dyDescent="0.25">
      <c r="A7" s="72"/>
      <c r="B7" s="16"/>
      <c r="C7" s="71"/>
      <c r="D7" s="16"/>
      <c r="E7" s="67"/>
      <c r="F7" s="67"/>
      <c r="G7" s="16"/>
    </row>
    <row r="8" spans="1:7" x14ac:dyDescent="0.25">
      <c r="A8" s="60" t="s">
        <v>122</v>
      </c>
      <c r="B8" s="29"/>
      <c r="C8" s="59"/>
      <c r="D8" s="29"/>
      <c r="E8" s="63"/>
      <c r="F8" s="40">
        <v>825045.04080999992</v>
      </c>
      <c r="G8" s="16"/>
    </row>
    <row r="9" spans="1:7" x14ac:dyDescent="0.25">
      <c r="A9" s="60" t="s">
        <v>121</v>
      </c>
      <c r="B9" s="29"/>
      <c r="C9" s="59"/>
      <c r="D9" s="29"/>
      <c r="E9" s="40">
        <v>141708.30054099998</v>
      </c>
      <c r="F9" s="40">
        <v>6973333.1218527397</v>
      </c>
      <c r="G9" s="16"/>
    </row>
    <row r="10" spans="1:7" x14ac:dyDescent="0.25">
      <c r="A10" s="60" t="s">
        <v>120</v>
      </c>
      <c r="B10" s="29"/>
      <c r="C10" s="59"/>
      <c r="D10" s="29"/>
      <c r="E10" s="40">
        <v>2126638.1224400359</v>
      </c>
      <c r="F10" s="40">
        <v>2178070.7092400361</v>
      </c>
      <c r="G10" s="16"/>
    </row>
    <row r="11" spans="1:7" x14ac:dyDescent="0.25">
      <c r="A11" s="60" t="s">
        <v>119</v>
      </c>
      <c r="B11" s="29"/>
      <c r="C11" s="59"/>
      <c r="D11" s="29"/>
      <c r="E11" s="70">
        <v>8258539.2805811903</v>
      </c>
      <c r="F11" s="40">
        <v>8263286.2805811903</v>
      </c>
      <c r="G11" s="16"/>
    </row>
    <row r="12" spans="1:7" x14ac:dyDescent="0.25">
      <c r="A12" s="60" t="s">
        <v>118</v>
      </c>
      <c r="B12" s="29"/>
      <c r="C12" s="59"/>
      <c r="D12" s="29"/>
      <c r="E12" s="69"/>
      <c r="F12" s="40">
        <v>7032004.0604230799</v>
      </c>
      <c r="G12" s="16"/>
    </row>
    <row r="13" spans="1:7" x14ac:dyDescent="0.25">
      <c r="A13" s="60" t="s">
        <v>86</v>
      </c>
      <c r="B13" s="29"/>
      <c r="C13" s="59"/>
      <c r="D13" s="29"/>
      <c r="E13" s="40">
        <v>402736.28769999999</v>
      </c>
      <c r="F13" s="40">
        <v>402736.28769999999</v>
      </c>
      <c r="G13" s="16"/>
    </row>
    <row r="14" spans="1:7" x14ac:dyDescent="0.25">
      <c r="A14" s="60" t="s">
        <v>117</v>
      </c>
      <c r="B14" s="29"/>
      <c r="C14" s="59"/>
      <c r="D14" s="29"/>
      <c r="E14" s="62">
        <f>SUM(E15:E17)</f>
        <v>9825615.9522778615</v>
      </c>
      <c r="F14" s="62">
        <f>SUM(F15:F17)</f>
        <v>17030317.166358955</v>
      </c>
      <c r="G14" s="16"/>
    </row>
    <row r="15" spans="1:7" x14ac:dyDescent="0.25">
      <c r="A15" s="65" t="s">
        <v>116</v>
      </c>
      <c r="B15" s="29"/>
      <c r="C15" s="59" t="s">
        <v>93</v>
      </c>
      <c r="D15" s="29"/>
      <c r="E15" s="40">
        <v>1568927.6175259389</v>
      </c>
      <c r="F15" s="40">
        <v>1668759.44019</v>
      </c>
      <c r="G15" s="16"/>
    </row>
    <row r="16" spans="1:7" x14ac:dyDescent="0.25">
      <c r="A16" s="65" t="s">
        <v>115</v>
      </c>
      <c r="B16" s="29"/>
      <c r="C16" s="59" t="s">
        <v>88</v>
      </c>
      <c r="D16" s="29"/>
      <c r="E16" s="2">
        <f>'TP1'!N14</f>
        <v>7632474.6181683224</v>
      </c>
      <c r="F16" s="40">
        <v>11541330.104715353</v>
      </c>
      <c r="G16" s="16"/>
    </row>
    <row r="17" spans="1:7" x14ac:dyDescent="0.25">
      <c r="A17" s="65" t="s">
        <v>114</v>
      </c>
      <c r="B17" s="29"/>
      <c r="C17" s="59"/>
      <c r="D17" s="29"/>
      <c r="E17" s="40">
        <v>624213.71658359992</v>
      </c>
      <c r="F17" s="40">
        <v>3820227.6214536</v>
      </c>
      <c r="G17" s="16"/>
    </row>
    <row r="18" spans="1:7" x14ac:dyDescent="0.25">
      <c r="A18" s="60" t="s">
        <v>113</v>
      </c>
      <c r="B18" s="29"/>
      <c r="C18" s="59" t="s">
        <v>112</v>
      </c>
      <c r="D18" s="29"/>
      <c r="E18" s="40">
        <v>104399425.07878986</v>
      </c>
      <c r="F18" s="40">
        <v>127727759.92858621</v>
      </c>
      <c r="G18" s="16"/>
    </row>
    <row r="19" spans="1:7" x14ac:dyDescent="0.25">
      <c r="A19" s="60" t="s">
        <v>111</v>
      </c>
      <c r="B19" s="29"/>
      <c r="C19" s="59" t="s">
        <v>110</v>
      </c>
      <c r="D19" s="29"/>
      <c r="E19" s="40">
        <v>13869758.5735744</v>
      </c>
      <c r="F19" s="40">
        <v>14112110.439853501</v>
      </c>
      <c r="G19" s="16"/>
    </row>
    <row r="20" spans="1:7" x14ac:dyDescent="0.25">
      <c r="A20" s="60" t="s">
        <v>10</v>
      </c>
      <c r="B20" s="29"/>
      <c r="C20" s="59" t="s">
        <v>109</v>
      </c>
      <c r="D20" s="29"/>
      <c r="E20" s="62">
        <f>SUM(E21:E29)</f>
        <v>2893750571.7911935</v>
      </c>
      <c r="F20" s="62">
        <f>SUM(F21:F29)</f>
        <v>2885700214.0231133</v>
      </c>
      <c r="G20" s="16"/>
    </row>
    <row r="21" spans="1:7" x14ac:dyDescent="0.25">
      <c r="A21" s="65" t="s">
        <v>24</v>
      </c>
      <c r="B21" s="29"/>
      <c r="C21" s="59" t="s">
        <v>109</v>
      </c>
      <c r="D21" s="29"/>
      <c r="E21" s="2">
        <f>'A1'!E14</f>
        <v>266093416.93743166</v>
      </c>
      <c r="F21" s="40">
        <v>265093255.61916161</v>
      </c>
      <c r="G21" s="16"/>
    </row>
    <row r="22" spans="1:7" x14ac:dyDescent="0.25">
      <c r="A22" s="65" t="s">
        <v>22</v>
      </c>
      <c r="B22" s="29"/>
      <c r="C22" s="59" t="s">
        <v>109</v>
      </c>
      <c r="D22" s="29"/>
      <c r="E22" s="2">
        <f>'A1'!E24</f>
        <v>229671525.4382886</v>
      </c>
      <c r="F22" s="40">
        <v>226179322.32084861</v>
      </c>
      <c r="G22" s="16"/>
    </row>
    <row r="23" spans="1:7" x14ac:dyDescent="0.25">
      <c r="A23" s="65" t="s">
        <v>20</v>
      </c>
      <c r="B23" s="29"/>
      <c r="C23" s="59" t="s">
        <v>109</v>
      </c>
      <c r="D23" s="29"/>
      <c r="E23" s="2">
        <f>'A1'!E35</f>
        <v>445071140.42568123</v>
      </c>
      <c r="F23" s="40">
        <v>446004418.55417079</v>
      </c>
      <c r="G23" s="16"/>
    </row>
    <row r="24" spans="1:7" x14ac:dyDescent="0.25">
      <c r="A24" s="65" t="s">
        <v>18</v>
      </c>
      <c r="B24" s="29"/>
      <c r="C24" s="59" t="s">
        <v>109</v>
      </c>
      <c r="D24" s="29"/>
      <c r="E24" s="2">
        <f>'A1'!E42</f>
        <v>1562528745.1787686</v>
      </c>
      <c r="F24" s="40">
        <v>1556337058.0872123</v>
      </c>
      <c r="G24" s="16"/>
    </row>
    <row r="25" spans="1:7" x14ac:dyDescent="0.25">
      <c r="A25" s="65" t="s">
        <v>16</v>
      </c>
      <c r="B25" s="29"/>
      <c r="C25" s="59" t="s">
        <v>109</v>
      </c>
      <c r="D25" s="29"/>
      <c r="E25" s="2">
        <f>'A1'!E53</f>
        <v>58129849.796819262</v>
      </c>
      <c r="F25" s="40">
        <v>58078921.423042387</v>
      </c>
      <c r="G25" s="16"/>
    </row>
    <row r="26" spans="1:7" x14ac:dyDescent="0.25">
      <c r="A26" s="65" t="s">
        <v>15</v>
      </c>
      <c r="B26" s="29"/>
      <c r="C26" s="59" t="s">
        <v>109</v>
      </c>
      <c r="D26" s="29"/>
      <c r="E26" s="2">
        <f>'A1'!E64</f>
        <v>16415053.965934757</v>
      </c>
      <c r="F26" s="40">
        <v>15257151.425294761</v>
      </c>
      <c r="G26" s="16"/>
    </row>
    <row r="27" spans="1:7" x14ac:dyDescent="0.25">
      <c r="A27" s="65" t="s">
        <v>14</v>
      </c>
      <c r="B27" s="29"/>
      <c r="C27" s="59" t="s">
        <v>109</v>
      </c>
      <c r="D27" s="29"/>
      <c r="E27" s="2">
        <f>'A1'!E75</f>
        <v>200406272.21452171</v>
      </c>
      <c r="F27" s="40">
        <v>204305658.94324318</v>
      </c>
      <c r="G27" s="16"/>
    </row>
    <row r="28" spans="1:7" x14ac:dyDescent="0.25">
      <c r="A28" s="65" t="s">
        <v>13</v>
      </c>
      <c r="B28" s="29"/>
      <c r="C28" s="59" t="s">
        <v>109</v>
      </c>
      <c r="D28" s="29"/>
      <c r="E28" s="2">
        <f>'A1'!E83</f>
        <v>80562156.974567205</v>
      </c>
      <c r="F28" s="40">
        <v>79647419.343245596</v>
      </c>
      <c r="G28" s="16"/>
    </row>
    <row r="29" spans="1:7" x14ac:dyDescent="0.25">
      <c r="A29" s="65" t="s">
        <v>11</v>
      </c>
      <c r="B29" s="29"/>
      <c r="C29" s="59" t="s">
        <v>109</v>
      </c>
      <c r="D29" s="29"/>
      <c r="E29" s="2">
        <f>'A1'!E90</f>
        <v>34872410.859180011</v>
      </c>
      <c r="F29" s="40">
        <v>34797008.306894213</v>
      </c>
      <c r="G29" s="16"/>
    </row>
    <row r="30" spans="1:7" x14ac:dyDescent="0.25">
      <c r="A30" s="60" t="s">
        <v>108</v>
      </c>
      <c r="B30" s="29"/>
      <c r="C30" s="59"/>
      <c r="D30" s="29"/>
      <c r="E30" s="62">
        <f>SUM(E31:E36)</f>
        <v>10370443.411743706</v>
      </c>
      <c r="F30" s="62">
        <f>SUM(F31:F36)</f>
        <v>10379390.156293705</v>
      </c>
      <c r="G30" s="16"/>
    </row>
    <row r="31" spans="1:7" x14ac:dyDescent="0.25">
      <c r="A31" s="65" t="s">
        <v>107</v>
      </c>
      <c r="B31" s="29"/>
      <c r="C31" s="59" t="s">
        <v>101</v>
      </c>
      <c r="D31" s="29"/>
      <c r="E31" s="40">
        <v>93073.9322700099</v>
      </c>
      <c r="F31" s="40">
        <v>93073.9322700099</v>
      </c>
      <c r="G31" s="16"/>
    </row>
    <row r="32" spans="1:7" x14ac:dyDescent="0.25">
      <c r="A32" s="65" t="s">
        <v>106</v>
      </c>
      <c r="B32" s="29"/>
      <c r="C32" s="59" t="s">
        <v>101</v>
      </c>
      <c r="D32" s="29"/>
      <c r="E32" s="40">
        <v>-1457629.8715714442</v>
      </c>
      <c r="F32" s="40">
        <v>-1457629.8715714442</v>
      </c>
      <c r="G32" s="16"/>
    </row>
    <row r="33" spans="1:7" x14ac:dyDescent="0.25">
      <c r="A33" s="65" t="s">
        <v>105</v>
      </c>
      <c r="B33" s="29"/>
      <c r="C33" s="59" t="s">
        <v>101</v>
      </c>
      <c r="D33" s="29"/>
      <c r="E33" s="40">
        <v>1090754.9023876202</v>
      </c>
      <c r="F33" s="40">
        <v>1090754.9023876202</v>
      </c>
      <c r="G33" s="16"/>
    </row>
    <row r="34" spans="1:7" x14ac:dyDescent="0.25">
      <c r="A34" s="65" t="s">
        <v>104</v>
      </c>
      <c r="B34" s="29"/>
      <c r="C34" s="59" t="s">
        <v>101</v>
      </c>
      <c r="D34" s="29"/>
      <c r="E34" s="40">
        <v>6689223.3566175196</v>
      </c>
      <c r="F34" s="40">
        <v>6698170.1011675196</v>
      </c>
      <c r="G34" s="16"/>
    </row>
    <row r="35" spans="1:7" x14ac:dyDescent="0.25">
      <c r="A35" s="65" t="s">
        <v>103</v>
      </c>
      <c r="B35" s="29"/>
      <c r="C35" s="59" t="s">
        <v>101</v>
      </c>
      <c r="D35" s="29"/>
      <c r="E35" s="40">
        <v>3922268.0629399996</v>
      </c>
      <c r="F35" s="40">
        <v>3922268.0629399996</v>
      </c>
      <c r="G35" s="16"/>
    </row>
    <row r="36" spans="1:7" x14ac:dyDescent="0.25">
      <c r="A36" s="65" t="s">
        <v>102</v>
      </c>
      <c r="B36" s="29"/>
      <c r="C36" s="59" t="s">
        <v>101</v>
      </c>
      <c r="D36" s="29"/>
      <c r="E36" s="40">
        <v>32753.0291</v>
      </c>
      <c r="F36" s="40">
        <v>32753.0291</v>
      </c>
      <c r="G36" s="16"/>
    </row>
    <row r="37" spans="1:7" x14ac:dyDescent="0.25">
      <c r="A37" s="60" t="s">
        <v>100</v>
      </c>
      <c r="B37" s="29"/>
      <c r="C37" s="59"/>
      <c r="D37" s="29"/>
      <c r="E37" s="62">
        <f>SUM(E38:E40)</f>
        <v>2257793.7151779886</v>
      </c>
      <c r="F37" s="62">
        <f>SUM(F38:F40)</f>
        <v>2689779.2691677045</v>
      </c>
      <c r="G37" s="16"/>
    </row>
    <row r="38" spans="1:7" x14ac:dyDescent="0.25">
      <c r="A38" s="61" t="s">
        <v>77</v>
      </c>
      <c r="B38" s="29"/>
      <c r="C38" s="59"/>
      <c r="D38" s="29"/>
      <c r="E38" s="40">
        <v>160176.44438075292</v>
      </c>
      <c r="F38" s="40">
        <v>442110.54762708559</v>
      </c>
      <c r="G38" s="16"/>
    </row>
    <row r="39" spans="1:7" x14ac:dyDescent="0.25">
      <c r="A39" s="61" t="s">
        <v>76</v>
      </c>
      <c r="B39" s="29"/>
      <c r="C39" s="59"/>
      <c r="D39" s="29"/>
      <c r="E39" s="40">
        <v>2107391.1199096097</v>
      </c>
      <c r="F39" s="40">
        <v>2257442.5706529929</v>
      </c>
      <c r="G39" s="16"/>
    </row>
    <row r="40" spans="1:7" x14ac:dyDescent="0.25">
      <c r="A40" s="61" t="s">
        <v>75</v>
      </c>
      <c r="B40" s="29"/>
      <c r="C40" s="59"/>
      <c r="D40" s="29"/>
      <c r="E40" s="40">
        <v>-9773.8491123738913</v>
      </c>
      <c r="F40" s="40">
        <v>-9773.8491123738913</v>
      </c>
      <c r="G40" s="16"/>
    </row>
    <row r="41" spans="1:7" x14ac:dyDescent="0.25">
      <c r="A41" s="60" t="s">
        <v>99</v>
      </c>
      <c r="B41" s="29"/>
      <c r="C41" s="59" t="s">
        <v>98</v>
      </c>
      <c r="D41" s="29"/>
      <c r="E41" s="40">
        <v>43334989.120509312</v>
      </c>
      <c r="F41" s="40">
        <v>50955714.255857617</v>
      </c>
      <c r="G41" s="16"/>
    </row>
    <row r="42" spans="1:7" x14ac:dyDescent="0.25">
      <c r="A42" s="60" t="s">
        <v>97</v>
      </c>
      <c r="B42" s="29"/>
      <c r="C42" s="59"/>
      <c r="D42" s="29"/>
      <c r="E42" s="40">
        <v>8301679.9095358308</v>
      </c>
      <c r="F42" s="40">
        <v>53309191.402504079</v>
      </c>
      <c r="G42" s="16"/>
    </row>
    <row r="43" spans="1:7" x14ac:dyDescent="0.25">
      <c r="A43" s="27"/>
      <c r="B43" s="29"/>
      <c r="C43" s="68"/>
      <c r="D43" s="29"/>
      <c r="E43" s="57"/>
      <c r="F43" s="66"/>
      <c r="G43" s="16"/>
    </row>
    <row r="44" spans="1:7" x14ac:dyDescent="0.25">
      <c r="A44" s="56" t="s">
        <v>28</v>
      </c>
      <c r="B44" s="16"/>
      <c r="C44" s="59"/>
      <c r="D44" s="16"/>
      <c r="E44" s="54">
        <f>SUM(E8:E14)+SUM(E18:E20)+E30+E37+SUM(E41:E42)</f>
        <v>3097039899.5440645</v>
      </c>
      <c r="F44" s="54">
        <f>SUM(F8:F14)+SUM(F18:F20)+F30+F37+SUM(F41:F42)</f>
        <v>3187578952.1423426</v>
      </c>
      <c r="G44" s="16"/>
    </row>
    <row r="45" spans="1:7" x14ac:dyDescent="0.25">
      <c r="A45" s="8"/>
      <c r="B45" s="16"/>
      <c r="C45" s="16"/>
      <c r="D45" s="16"/>
      <c r="E45" s="48"/>
      <c r="F45" s="42"/>
      <c r="G45" s="16"/>
    </row>
    <row r="46" spans="1:7" ht="20.25" x14ac:dyDescent="0.25">
      <c r="A46" s="49" t="s">
        <v>96</v>
      </c>
      <c r="B46" s="16"/>
      <c r="C46" s="16"/>
      <c r="D46" s="16"/>
      <c r="E46" s="48"/>
      <c r="F46" s="48"/>
      <c r="G46" s="16"/>
    </row>
    <row r="47" spans="1:7" ht="15.75" thickBot="1" x14ac:dyDescent="0.3">
      <c r="A47" s="8"/>
      <c r="B47" s="16"/>
      <c r="C47" s="16"/>
      <c r="D47" s="16"/>
      <c r="E47" s="48"/>
      <c r="F47" s="48"/>
      <c r="G47" s="16"/>
    </row>
    <row r="48" spans="1:7" ht="15" customHeight="1" x14ac:dyDescent="0.25">
      <c r="A48" s="187" t="s">
        <v>95</v>
      </c>
      <c r="B48" s="16"/>
      <c r="C48" s="189" t="s">
        <v>71</v>
      </c>
      <c r="D48" s="16"/>
      <c r="E48" s="191" t="s">
        <v>41</v>
      </c>
      <c r="F48" s="192"/>
      <c r="G48" s="16"/>
    </row>
    <row r="49" spans="1:7" ht="15.75" thickBot="1" x14ac:dyDescent="0.3">
      <c r="A49" s="188"/>
      <c r="B49" s="16"/>
      <c r="C49" s="190"/>
      <c r="D49" s="16"/>
      <c r="E49" s="47" t="s">
        <v>70</v>
      </c>
      <c r="F49" s="46" t="s">
        <v>69</v>
      </c>
      <c r="G49" s="16"/>
    </row>
    <row r="50" spans="1:7" x14ac:dyDescent="0.25">
      <c r="A50" s="44"/>
      <c r="B50" s="16"/>
      <c r="C50" s="44"/>
      <c r="D50" s="16"/>
      <c r="E50" s="67"/>
      <c r="F50" s="42"/>
      <c r="G50" s="16"/>
    </row>
    <row r="51" spans="1:7" x14ac:dyDescent="0.25">
      <c r="A51" s="60" t="s">
        <v>94</v>
      </c>
      <c r="B51" s="29"/>
      <c r="C51" s="59"/>
      <c r="D51" s="29"/>
      <c r="E51" s="62">
        <f>SUM(E52:E54)</f>
        <v>2198641.0974854412</v>
      </c>
      <c r="F51" s="62">
        <f>SUM(F52:F54)</f>
        <v>30122244.291965522</v>
      </c>
      <c r="G51" s="16"/>
    </row>
    <row r="52" spans="1:7" x14ac:dyDescent="0.25">
      <c r="A52" s="65" t="s">
        <v>91</v>
      </c>
      <c r="B52" s="29"/>
      <c r="C52" s="59" t="s">
        <v>93</v>
      </c>
      <c r="D52" s="29"/>
      <c r="E52" s="2">
        <v>0</v>
      </c>
      <c r="F52" s="40">
        <v>30122244.291965522</v>
      </c>
      <c r="G52" s="16"/>
    </row>
    <row r="53" spans="1:7" x14ac:dyDescent="0.25">
      <c r="A53" s="65" t="s">
        <v>90</v>
      </c>
      <c r="B53" s="29"/>
      <c r="C53" s="59" t="s">
        <v>93</v>
      </c>
      <c r="D53" s="29"/>
      <c r="E53" s="2">
        <v>2167622.1140439929</v>
      </c>
      <c r="F53" s="66"/>
      <c r="G53" s="16"/>
    </row>
    <row r="54" spans="1:7" x14ac:dyDescent="0.25">
      <c r="A54" s="65" t="s">
        <v>89</v>
      </c>
      <c r="B54" s="29"/>
      <c r="C54" s="59" t="s">
        <v>93</v>
      </c>
      <c r="D54" s="29"/>
      <c r="E54" s="2">
        <v>31018.983441448101</v>
      </c>
      <c r="F54" s="66"/>
      <c r="G54" s="16"/>
    </row>
    <row r="55" spans="1:7" x14ac:dyDescent="0.25">
      <c r="A55" s="64" t="s">
        <v>92</v>
      </c>
      <c r="B55" s="29"/>
      <c r="C55" s="59"/>
      <c r="D55" s="29"/>
      <c r="E55" s="62">
        <f>SUM(E56:E58)</f>
        <v>2578968945.62006</v>
      </c>
      <c r="F55" s="62">
        <f>SUM(F56:F58)</f>
        <v>2767659660.3464379</v>
      </c>
      <c r="G55" s="16"/>
    </row>
    <row r="56" spans="1:7" x14ac:dyDescent="0.25">
      <c r="A56" s="65" t="s">
        <v>91</v>
      </c>
      <c r="B56" s="29"/>
      <c r="C56" s="59" t="s">
        <v>88</v>
      </c>
      <c r="D56" s="29"/>
      <c r="E56" s="2">
        <f>'TP1'!I14</f>
        <v>1098671996.4666522</v>
      </c>
      <c r="F56" s="40">
        <v>2767659660.3464379</v>
      </c>
      <c r="G56" s="16"/>
    </row>
    <row r="57" spans="1:7" x14ac:dyDescent="0.25">
      <c r="A57" s="65" t="s">
        <v>90</v>
      </c>
      <c r="B57" s="29"/>
      <c r="C57" s="59" t="s">
        <v>88</v>
      </c>
      <c r="D57" s="29"/>
      <c r="E57" s="2">
        <f>'TP1'!B14</f>
        <v>1430695438.2713435</v>
      </c>
      <c r="F57" s="66"/>
      <c r="G57" s="16"/>
    </row>
    <row r="58" spans="1:7" x14ac:dyDescent="0.25">
      <c r="A58" s="65" t="s">
        <v>89</v>
      </c>
      <c r="B58" s="29"/>
      <c r="C58" s="59" t="s">
        <v>88</v>
      </c>
      <c r="D58" s="29"/>
      <c r="E58" s="2">
        <f>'TP1'!F14</f>
        <v>49601510.882064208</v>
      </c>
      <c r="F58" s="66"/>
      <c r="G58" s="16"/>
    </row>
    <row r="59" spans="1:7" x14ac:dyDescent="0.25">
      <c r="A59" s="60" t="s">
        <v>87</v>
      </c>
      <c r="B59" s="29"/>
      <c r="C59" s="59"/>
      <c r="D59" s="29"/>
      <c r="E59" s="62">
        <f>E55+E51</f>
        <v>2581167586.7175455</v>
      </c>
      <c r="F59" s="62">
        <f>F55+F51</f>
        <v>2797781904.6384034</v>
      </c>
      <c r="G59" s="16"/>
    </row>
    <row r="60" spans="1:7" x14ac:dyDescent="0.25">
      <c r="A60" s="60" t="s">
        <v>86</v>
      </c>
      <c r="B60" s="29"/>
      <c r="C60" s="59"/>
      <c r="D60" s="29"/>
      <c r="E60" s="40">
        <v>809999.10224000004</v>
      </c>
      <c r="F60" s="40">
        <v>809999.10224000004</v>
      </c>
      <c r="G60" s="16"/>
    </row>
    <row r="61" spans="1:7" x14ac:dyDescent="0.25">
      <c r="A61" s="60" t="s">
        <v>85</v>
      </c>
      <c r="B61" s="29"/>
      <c r="C61" s="59"/>
      <c r="D61" s="29"/>
      <c r="E61" s="40">
        <v>9758832.3447100017</v>
      </c>
      <c r="F61" s="40">
        <v>14062688.032190003</v>
      </c>
      <c r="G61" s="16"/>
    </row>
    <row r="62" spans="1:7" x14ac:dyDescent="0.25">
      <c r="A62" s="60" t="s">
        <v>84</v>
      </c>
      <c r="B62" s="29"/>
      <c r="C62" s="59"/>
      <c r="D62" s="29"/>
      <c r="E62" s="40">
        <v>-0.14455000000000001</v>
      </c>
      <c r="F62" s="40">
        <v>-0.14455000000000001</v>
      </c>
      <c r="G62" s="16"/>
    </row>
    <row r="63" spans="1:7" x14ac:dyDescent="0.25">
      <c r="A63" s="60" t="s">
        <v>49</v>
      </c>
      <c r="B63" s="29"/>
      <c r="C63" s="59"/>
      <c r="D63" s="29"/>
      <c r="E63" s="62">
        <f>SUM(E64:E66)</f>
        <v>379</v>
      </c>
      <c r="F63" s="62">
        <f>SUM(F64:F66)</f>
        <v>18024539.2366</v>
      </c>
      <c r="G63" s="16"/>
    </row>
    <row r="64" spans="1:7" x14ac:dyDescent="0.25">
      <c r="A64" s="65" t="s">
        <v>48</v>
      </c>
      <c r="B64" s="29"/>
      <c r="C64" s="59"/>
      <c r="D64" s="29"/>
      <c r="E64" s="40">
        <v>379</v>
      </c>
      <c r="F64" s="40">
        <v>18019539.2366</v>
      </c>
      <c r="G64" s="16"/>
    </row>
    <row r="65" spans="1:7" x14ac:dyDescent="0.25">
      <c r="A65" s="65" t="s">
        <v>47</v>
      </c>
      <c r="B65" s="29"/>
      <c r="C65" s="59"/>
      <c r="D65" s="29"/>
      <c r="E65" s="40">
        <v>0</v>
      </c>
      <c r="F65" s="40">
        <v>5000</v>
      </c>
      <c r="G65" s="16"/>
    </row>
    <row r="66" spans="1:7" x14ac:dyDescent="0.25">
      <c r="A66" s="65" t="s">
        <v>46</v>
      </c>
      <c r="B66" s="29"/>
      <c r="C66" s="59"/>
      <c r="D66" s="29"/>
      <c r="E66" s="40">
        <v>0</v>
      </c>
      <c r="F66" s="40">
        <v>0</v>
      </c>
      <c r="G66" s="16"/>
    </row>
    <row r="67" spans="1:7" x14ac:dyDescent="0.25">
      <c r="A67" s="60" t="s">
        <v>83</v>
      </c>
      <c r="B67" s="29"/>
      <c r="C67" s="59"/>
      <c r="D67" s="29"/>
      <c r="E67" s="40">
        <v>0</v>
      </c>
      <c r="F67" s="40">
        <v>0</v>
      </c>
      <c r="G67" s="16"/>
    </row>
    <row r="68" spans="1:7" x14ac:dyDescent="0.25">
      <c r="A68" s="60" t="s">
        <v>82</v>
      </c>
      <c r="B68" s="29"/>
      <c r="C68" s="59"/>
      <c r="D68" s="29"/>
      <c r="E68" s="40">
        <v>1416761.80538</v>
      </c>
      <c r="F68" s="40">
        <v>1416761.80538</v>
      </c>
      <c r="G68" s="16"/>
    </row>
    <row r="69" spans="1:7" x14ac:dyDescent="0.25">
      <c r="A69" s="60" t="s">
        <v>81</v>
      </c>
      <c r="B69" s="29"/>
      <c r="C69" s="59"/>
      <c r="D69" s="29"/>
      <c r="E69" s="40">
        <v>22751785.22247</v>
      </c>
      <c r="F69" s="40">
        <v>22855976.443379998</v>
      </c>
      <c r="G69" s="16"/>
    </row>
    <row r="70" spans="1:7" x14ac:dyDescent="0.25">
      <c r="A70" s="64" t="s">
        <v>80</v>
      </c>
      <c r="B70" s="29"/>
      <c r="C70" s="59"/>
      <c r="D70" s="29"/>
      <c r="E70" s="40">
        <v>0</v>
      </c>
      <c r="F70" s="63"/>
      <c r="G70" s="16"/>
    </row>
    <row r="71" spans="1:7" x14ac:dyDescent="0.25">
      <c r="A71" s="60" t="s">
        <v>79</v>
      </c>
      <c r="B71" s="29"/>
      <c r="C71" s="59"/>
      <c r="D71" s="29"/>
      <c r="E71" s="40">
        <v>1193877.8815209991</v>
      </c>
      <c r="F71" s="40">
        <v>1206606.927846882</v>
      </c>
      <c r="G71" s="16"/>
    </row>
    <row r="72" spans="1:7" x14ac:dyDescent="0.25">
      <c r="A72" s="60" t="s">
        <v>78</v>
      </c>
      <c r="B72" s="29"/>
      <c r="C72" s="59"/>
      <c r="D72" s="29"/>
      <c r="E72" s="62">
        <f>SUM(E73:E75)</f>
        <v>58424044.200647116</v>
      </c>
      <c r="F72" s="62">
        <f>SUM(F73:F75)</f>
        <v>16459855.326735258</v>
      </c>
      <c r="G72" s="16"/>
    </row>
    <row r="73" spans="1:7" x14ac:dyDescent="0.25">
      <c r="A73" s="61" t="s">
        <v>77</v>
      </c>
      <c r="B73" s="29"/>
      <c r="C73" s="59"/>
      <c r="D73" s="29"/>
      <c r="E73" s="40">
        <v>2471019.9890131378</v>
      </c>
      <c r="F73" s="40">
        <v>663906.25290021009</v>
      </c>
      <c r="G73" s="16"/>
    </row>
    <row r="74" spans="1:7" x14ac:dyDescent="0.25">
      <c r="A74" s="61" t="s">
        <v>76</v>
      </c>
      <c r="B74" s="29"/>
      <c r="C74" s="59"/>
      <c r="D74" s="29"/>
      <c r="E74" s="40">
        <v>54442259.753957167</v>
      </c>
      <c r="F74" s="40">
        <v>14285184.61615824</v>
      </c>
      <c r="G74" s="16"/>
    </row>
    <row r="75" spans="1:7" x14ac:dyDescent="0.25">
      <c r="A75" s="61" t="s">
        <v>75</v>
      </c>
      <c r="B75" s="29"/>
      <c r="C75" s="59"/>
      <c r="D75" s="29"/>
      <c r="E75" s="40">
        <v>1510764.45767681</v>
      </c>
      <c r="F75" s="40">
        <v>1510764.45767681</v>
      </c>
      <c r="G75" s="16"/>
    </row>
    <row r="76" spans="1:7" x14ac:dyDescent="0.25">
      <c r="A76" s="60" t="s">
        <v>32</v>
      </c>
      <c r="B76" s="29"/>
      <c r="C76" s="59"/>
      <c r="D76" s="29"/>
      <c r="E76" s="40">
        <v>89215426.556919247</v>
      </c>
      <c r="F76" s="40">
        <v>90289476.52261363</v>
      </c>
      <c r="G76" s="16"/>
    </row>
    <row r="77" spans="1:7" x14ac:dyDescent="0.25">
      <c r="A77" s="27"/>
      <c r="B77" s="29"/>
      <c r="C77" s="58"/>
      <c r="D77" s="29"/>
      <c r="E77" s="57"/>
      <c r="F77" s="57"/>
      <c r="G77" s="16"/>
    </row>
    <row r="78" spans="1:7" x14ac:dyDescent="0.25">
      <c r="A78" s="56" t="s">
        <v>27</v>
      </c>
      <c r="B78" s="16"/>
      <c r="C78" s="55"/>
      <c r="D78" s="16"/>
      <c r="E78" s="54">
        <f>E59+SUM(E60:E61)+E62+E63+SUM(E67:E72)+E76</f>
        <v>2764738692.686883</v>
      </c>
      <c r="F78" s="54">
        <f>F59+SUM(F60:F61)+F62+F63+SUM(F67:F72)+F76</f>
        <v>2962907807.8908391</v>
      </c>
      <c r="G78" s="16"/>
    </row>
    <row r="79" spans="1:7" ht="15.75" thickBot="1" x14ac:dyDescent="0.3">
      <c r="A79" s="53"/>
      <c r="B79" s="16"/>
      <c r="C79" s="16"/>
      <c r="D79" s="16"/>
      <c r="E79" s="52"/>
      <c r="F79" s="51"/>
      <c r="G79" s="16"/>
    </row>
    <row r="80" spans="1:7" ht="16.5" thickBot="1" x14ac:dyDescent="0.3">
      <c r="A80" s="25" t="s">
        <v>74</v>
      </c>
      <c r="B80" s="23"/>
      <c r="C80" s="24"/>
      <c r="D80" s="23"/>
      <c r="E80" s="50">
        <f>E44-E78</f>
        <v>332301206.85718155</v>
      </c>
      <c r="F80" s="21">
        <f>F44-F78</f>
        <v>224671144.25150347</v>
      </c>
      <c r="G80" s="16"/>
    </row>
    <row r="81" spans="1:7" x14ac:dyDescent="0.25">
      <c r="A81" s="8"/>
      <c r="B81" s="16"/>
      <c r="C81" s="16"/>
      <c r="D81" s="16"/>
      <c r="E81" s="48"/>
      <c r="F81" s="42"/>
      <c r="G81" s="16"/>
    </row>
    <row r="82" spans="1:7" ht="20.25" x14ac:dyDescent="0.25">
      <c r="A82" s="49" t="s">
        <v>73</v>
      </c>
      <c r="B82" s="16"/>
      <c r="C82" s="16"/>
      <c r="D82" s="16"/>
      <c r="E82" s="48"/>
      <c r="F82" s="48"/>
      <c r="G82" s="16"/>
    </row>
    <row r="83" spans="1:7" ht="15.75" thickBot="1" x14ac:dyDescent="0.3">
      <c r="A83" s="8"/>
      <c r="B83" s="16"/>
      <c r="C83" s="16"/>
      <c r="D83" s="16"/>
      <c r="E83" s="48"/>
      <c r="F83" s="48"/>
      <c r="G83" s="16"/>
    </row>
    <row r="84" spans="1:7" ht="15" customHeight="1" x14ac:dyDescent="0.25">
      <c r="A84" s="187" t="s">
        <v>72</v>
      </c>
      <c r="B84" s="16"/>
      <c r="C84" s="189" t="s">
        <v>71</v>
      </c>
      <c r="D84" s="16"/>
      <c r="E84" s="191" t="s">
        <v>41</v>
      </c>
      <c r="F84" s="192"/>
      <c r="G84" s="16"/>
    </row>
    <row r="85" spans="1:7" ht="15.75" thickBot="1" x14ac:dyDescent="0.3">
      <c r="A85" s="188"/>
      <c r="B85" s="16"/>
      <c r="C85" s="190"/>
      <c r="D85" s="16"/>
      <c r="E85" s="47" t="s">
        <v>70</v>
      </c>
      <c r="F85" s="46" t="s">
        <v>69</v>
      </c>
      <c r="G85" s="16"/>
    </row>
    <row r="86" spans="1:7" x14ac:dyDescent="0.25">
      <c r="A86" s="45"/>
      <c r="B86" s="16"/>
      <c r="C86" s="44"/>
      <c r="D86" s="16"/>
      <c r="E86" s="43"/>
      <c r="F86" s="42"/>
      <c r="G86" s="16"/>
    </row>
    <row r="87" spans="1:7" x14ac:dyDescent="0.25">
      <c r="A87" s="31" t="s">
        <v>68</v>
      </c>
      <c r="B87" s="29"/>
      <c r="C87" s="30"/>
      <c r="D87" s="29"/>
      <c r="E87" s="36">
        <f>SUM(E88:E89)</f>
        <v>1082894.9453200002</v>
      </c>
      <c r="F87" s="36">
        <f>SUM(F88:F89)</f>
        <v>1082894.8653200001</v>
      </c>
      <c r="G87" s="16"/>
    </row>
    <row r="88" spans="1:7" x14ac:dyDescent="0.25">
      <c r="A88" s="32" t="s">
        <v>66</v>
      </c>
      <c r="B88" s="29"/>
      <c r="C88" s="38"/>
      <c r="D88" s="29"/>
      <c r="E88" s="28">
        <v>1082894.9453200002</v>
      </c>
      <c r="F88" s="28">
        <v>1082894.8653200001</v>
      </c>
      <c r="G88" s="16"/>
    </row>
    <row r="89" spans="1:7" x14ac:dyDescent="0.25">
      <c r="A89" s="32" t="s">
        <v>65</v>
      </c>
      <c r="B89" s="29"/>
      <c r="C89" s="38"/>
      <c r="D89" s="29"/>
      <c r="E89" s="28">
        <v>0</v>
      </c>
      <c r="F89" s="28">
        <v>0</v>
      </c>
      <c r="G89" s="16"/>
    </row>
    <row r="90" spans="1:7" x14ac:dyDescent="0.25">
      <c r="A90" s="31" t="s">
        <v>67</v>
      </c>
      <c r="B90" s="29"/>
      <c r="C90" s="30"/>
      <c r="D90" s="29"/>
      <c r="E90" s="36">
        <f>SUM(E91:E93)</f>
        <v>0</v>
      </c>
      <c r="F90" s="36">
        <f>SUM(F91:F93)</f>
        <v>0</v>
      </c>
      <c r="G90" s="16"/>
    </row>
    <row r="91" spans="1:7" x14ac:dyDescent="0.25">
      <c r="A91" s="32" t="s">
        <v>66</v>
      </c>
      <c r="B91" s="29"/>
      <c r="C91" s="30"/>
      <c r="D91" s="29"/>
      <c r="E91" s="28">
        <v>0</v>
      </c>
      <c r="F91" s="28">
        <v>0</v>
      </c>
      <c r="G91" s="16"/>
    </row>
    <row r="92" spans="1:7" x14ac:dyDescent="0.25">
      <c r="A92" s="32" t="s">
        <v>65</v>
      </c>
      <c r="B92" s="29"/>
      <c r="C92" s="30"/>
      <c r="D92" s="29"/>
      <c r="E92" s="28">
        <v>0</v>
      </c>
      <c r="F92" s="28">
        <v>0</v>
      </c>
      <c r="G92" s="16"/>
    </row>
    <row r="93" spans="1:7" x14ac:dyDescent="0.25">
      <c r="A93" s="32" t="s">
        <v>64</v>
      </c>
      <c r="B93" s="29"/>
      <c r="C93" s="30"/>
      <c r="D93" s="29"/>
      <c r="E93" s="28">
        <v>0</v>
      </c>
      <c r="F93" s="28">
        <v>0</v>
      </c>
      <c r="G93" s="16"/>
    </row>
    <row r="94" spans="1:7" x14ac:dyDescent="0.25">
      <c r="A94" s="31" t="s">
        <v>63</v>
      </c>
      <c r="B94" s="29"/>
      <c r="C94" s="30"/>
      <c r="D94" s="29"/>
      <c r="E94" s="28">
        <v>17963895.992200002</v>
      </c>
      <c r="F94" s="28">
        <v>17952177.992200002</v>
      </c>
      <c r="G94" s="16"/>
    </row>
    <row r="95" spans="1:7" x14ac:dyDescent="0.25">
      <c r="A95" s="31" t="s">
        <v>62</v>
      </c>
      <c r="B95" s="29"/>
      <c r="C95" s="30"/>
      <c r="D95" s="29"/>
      <c r="E95" s="28">
        <v>50325.522689999998</v>
      </c>
      <c r="F95" s="28">
        <v>50325.522689999998</v>
      </c>
      <c r="G95" s="16"/>
    </row>
    <row r="96" spans="1:7" x14ac:dyDescent="0.25">
      <c r="A96" s="4" t="s">
        <v>61</v>
      </c>
      <c r="B96" s="29"/>
      <c r="C96" s="37"/>
      <c r="D96" s="29"/>
      <c r="E96" s="28">
        <v>193910219.11143973</v>
      </c>
      <c r="F96" s="28">
        <v>193294417.80723655</v>
      </c>
      <c r="G96" s="16"/>
    </row>
    <row r="97" spans="1:7" x14ac:dyDescent="0.25">
      <c r="A97" s="31" t="s">
        <v>60</v>
      </c>
      <c r="B97" s="29"/>
      <c r="C97" s="30"/>
      <c r="D97" s="29"/>
      <c r="E97" s="28">
        <v>12290929.848233184</v>
      </c>
      <c r="F97" s="28">
        <v>12290929.848239625</v>
      </c>
      <c r="G97" s="16"/>
    </row>
    <row r="98" spans="1:7" x14ac:dyDescent="0.25">
      <c r="A98" s="31" t="s">
        <v>59</v>
      </c>
      <c r="B98" s="29"/>
      <c r="C98" s="30"/>
      <c r="D98" s="29"/>
      <c r="E98" s="41">
        <f>E99+E100+E102+E103+E104</f>
        <v>-143186741.4494175</v>
      </c>
      <c r="F98" s="33"/>
      <c r="G98" s="16"/>
    </row>
    <row r="99" spans="1:7" x14ac:dyDescent="0.25">
      <c r="A99" s="32" t="s">
        <v>58</v>
      </c>
      <c r="B99" s="29"/>
      <c r="C99" s="38"/>
      <c r="D99" s="29"/>
      <c r="E99" s="40">
        <v>-45216004.53808745</v>
      </c>
      <c r="F99" s="33"/>
      <c r="G99" s="16"/>
    </row>
    <row r="100" spans="1:7" x14ac:dyDescent="0.25">
      <c r="A100" s="32" t="s">
        <v>57</v>
      </c>
      <c r="B100" s="29"/>
      <c r="C100" s="38"/>
      <c r="D100" s="29"/>
      <c r="E100" s="39">
        <v>169946696.42553234</v>
      </c>
      <c r="F100" s="33"/>
      <c r="G100" s="16"/>
    </row>
    <row r="101" spans="1:7" x14ac:dyDescent="0.25">
      <c r="A101" s="32" t="s">
        <v>56</v>
      </c>
      <c r="B101" s="29"/>
      <c r="C101" s="38"/>
      <c r="D101" s="29"/>
      <c r="E101" s="33"/>
      <c r="F101" s="28">
        <v>0</v>
      </c>
      <c r="G101" s="16"/>
    </row>
    <row r="102" spans="1:7" x14ac:dyDescent="0.25">
      <c r="A102" s="32" t="s">
        <v>55</v>
      </c>
      <c r="B102" s="29"/>
      <c r="C102" s="38"/>
      <c r="D102" s="29"/>
      <c r="E102" s="36">
        <f>-E105</f>
        <v>-231656308.33183584</v>
      </c>
      <c r="F102" s="33"/>
      <c r="G102" s="16"/>
    </row>
    <row r="103" spans="1:7" x14ac:dyDescent="0.25">
      <c r="A103" s="32" t="s">
        <v>54</v>
      </c>
      <c r="B103" s="29"/>
      <c r="C103" s="38"/>
      <c r="D103" s="29"/>
      <c r="E103" s="28">
        <v>-34151044.136536799</v>
      </c>
      <c r="F103" s="33"/>
      <c r="G103" s="16"/>
    </row>
    <row r="104" spans="1:7" x14ac:dyDescent="0.25">
      <c r="A104" s="32" t="s">
        <v>53</v>
      </c>
      <c r="B104" s="29"/>
      <c r="C104" s="38"/>
      <c r="D104" s="29"/>
      <c r="E104" s="28">
        <v>-2110080.8684897372</v>
      </c>
      <c r="F104" s="33"/>
      <c r="G104" s="16"/>
    </row>
    <row r="105" spans="1:7" x14ac:dyDescent="0.25">
      <c r="A105" s="31" t="s">
        <v>52</v>
      </c>
      <c r="B105" s="29"/>
      <c r="C105" s="30"/>
      <c r="D105" s="29"/>
      <c r="E105" s="28">
        <v>231656308.33183584</v>
      </c>
      <c r="F105" s="33"/>
      <c r="G105" s="16"/>
    </row>
    <row r="106" spans="1:7" x14ac:dyDescent="0.25">
      <c r="A106" s="31" t="s">
        <v>51</v>
      </c>
      <c r="B106" s="29"/>
      <c r="C106" s="30"/>
      <c r="D106" s="29"/>
      <c r="E106" s="36">
        <f>E107+E111+E115</f>
        <v>18106874.475218739</v>
      </c>
      <c r="F106" s="36">
        <f>F107+F111+F115</f>
        <v>0</v>
      </c>
      <c r="G106" s="16"/>
    </row>
    <row r="107" spans="1:7" x14ac:dyDescent="0.25">
      <c r="A107" s="32" t="s">
        <v>50</v>
      </c>
      <c r="B107" s="29"/>
      <c r="C107" s="30"/>
      <c r="D107" s="29"/>
      <c r="E107" s="36">
        <f>SUM(E108:E110)</f>
        <v>5000</v>
      </c>
      <c r="F107" s="36">
        <f>SUM(F108:F110)</f>
        <v>0</v>
      </c>
      <c r="G107" s="16"/>
    </row>
    <row r="108" spans="1:7" x14ac:dyDescent="0.25">
      <c r="A108" s="35" t="s">
        <v>48</v>
      </c>
      <c r="B108" s="29"/>
      <c r="C108" s="38"/>
      <c r="D108" s="29"/>
      <c r="E108" s="28">
        <v>0</v>
      </c>
      <c r="F108" s="28">
        <v>0</v>
      </c>
      <c r="G108" s="16"/>
    </row>
    <row r="109" spans="1:7" x14ac:dyDescent="0.25">
      <c r="A109" s="35" t="s">
        <v>47</v>
      </c>
      <c r="B109" s="29"/>
      <c r="C109" s="38"/>
      <c r="D109" s="29"/>
      <c r="E109" s="28">
        <v>5000</v>
      </c>
      <c r="F109" s="28">
        <v>0</v>
      </c>
      <c r="G109" s="16"/>
    </row>
    <row r="110" spans="1:7" x14ac:dyDescent="0.25">
      <c r="A110" s="35" t="s">
        <v>46</v>
      </c>
      <c r="B110" s="29"/>
      <c r="C110" s="38"/>
      <c r="D110" s="29"/>
      <c r="E110" s="28">
        <v>0</v>
      </c>
      <c r="F110" s="28">
        <v>0</v>
      </c>
      <c r="G110" s="16"/>
    </row>
    <row r="111" spans="1:7" x14ac:dyDescent="0.25">
      <c r="A111" s="32" t="s">
        <v>49</v>
      </c>
      <c r="B111" s="29"/>
      <c r="C111" s="37"/>
      <c r="D111" s="29"/>
      <c r="E111" s="36">
        <f>SUM(E112:E114)</f>
        <v>18101874.475218739</v>
      </c>
      <c r="F111" s="33"/>
      <c r="G111" s="16"/>
    </row>
    <row r="112" spans="1:7" x14ac:dyDescent="0.25">
      <c r="A112" s="35" t="s">
        <v>48</v>
      </c>
      <c r="B112" s="29"/>
      <c r="C112" s="34"/>
      <c r="D112" s="29"/>
      <c r="E112" s="28">
        <v>18041874.475218739</v>
      </c>
      <c r="F112" s="33"/>
      <c r="G112" s="16"/>
    </row>
    <row r="113" spans="1:7" x14ac:dyDescent="0.25">
      <c r="A113" s="35" t="s">
        <v>47</v>
      </c>
      <c r="B113" s="29"/>
      <c r="C113" s="34"/>
      <c r="D113" s="29"/>
      <c r="E113" s="28">
        <v>0</v>
      </c>
      <c r="F113" s="33"/>
      <c r="G113" s="16"/>
    </row>
    <row r="114" spans="1:7" x14ac:dyDescent="0.25">
      <c r="A114" s="35" t="s">
        <v>46</v>
      </c>
      <c r="B114" s="29"/>
      <c r="C114" s="34"/>
      <c r="D114" s="29"/>
      <c r="E114" s="28">
        <v>60000</v>
      </c>
      <c r="F114" s="33"/>
      <c r="G114" s="16"/>
    </row>
    <row r="115" spans="1:7" x14ac:dyDescent="0.25">
      <c r="A115" s="32" t="s">
        <v>45</v>
      </c>
      <c r="B115" s="29"/>
      <c r="C115" s="30"/>
      <c r="D115" s="29"/>
      <c r="E115" s="28">
        <v>0</v>
      </c>
      <c r="F115" s="28">
        <v>0</v>
      </c>
      <c r="G115" s="16"/>
    </row>
    <row r="116" spans="1:7" x14ac:dyDescent="0.25">
      <c r="A116" s="31" t="s">
        <v>44</v>
      </c>
      <c r="B116" s="29"/>
      <c r="C116" s="30"/>
      <c r="D116" s="29"/>
      <c r="E116" s="28">
        <v>0</v>
      </c>
      <c r="F116" s="28">
        <v>0</v>
      </c>
      <c r="G116" s="16"/>
    </row>
    <row r="117" spans="1:7" ht="15.75" thickBot="1" x14ac:dyDescent="0.3">
      <c r="A117" s="27"/>
      <c r="B117" s="16"/>
      <c r="C117" s="27"/>
      <c r="D117" s="16"/>
      <c r="E117" s="26"/>
      <c r="F117" s="26"/>
      <c r="G117" s="16"/>
    </row>
    <row r="118" spans="1:7" ht="16.5" thickBot="1" x14ac:dyDescent="0.3">
      <c r="A118" s="25" t="s">
        <v>43</v>
      </c>
      <c r="B118" s="23"/>
      <c r="C118" s="24"/>
      <c r="D118" s="23"/>
      <c r="E118" s="22">
        <f>E87+E90+SUM(E94:E98)+SUM(E105:E106)+E116</f>
        <v>331874706.77752</v>
      </c>
      <c r="F118" s="21">
        <f>F87+F90+SUM(F94:F97)+F101+SUM(F105:F106)+F116</f>
        <v>224670746.03568619</v>
      </c>
      <c r="G118" s="16"/>
    </row>
    <row r="119" spans="1:7" x14ac:dyDescent="0.25">
      <c r="A119" s="8"/>
      <c r="B119" s="16"/>
      <c r="C119" s="16"/>
      <c r="D119" s="16"/>
      <c r="E119" s="16"/>
      <c r="F119" s="11"/>
      <c r="G119" s="16"/>
    </row>
    <row r="120" spans="1:7" x14ac:dyDescent="0.25">
      <c r="A120" s="16"/>
      <c r="B120" s="16"/>
      <c r="C120" s="16"/>
      <c r="D120" s="16"/>
      <c r="E120" s="16"/>
      <c r="F120" s="11"/>
      <c r="G120" s="16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A11" zoomScale="80" zoomScaleNormal="80" workbookViewId="0">
      <selection activeCell="F42" sqref="F42"/>
    </sheetView>
  </sheetViews>
  <sheetFormatPr defaultRowHeight="15" x14ac:dyDescent="0.25"/>
  <cols>
    <col min="1" max="1" width="82.42578125" bestFit="1" customWidth="1"/>
    <col min="3" max="3" width="11.7109375" bestFit="1" customWidth="1"/>
    <col min="5" max="5" width="13.5703125" bestFit="1" customWidth="1"/>
  </cols>
  <sheetData>
    <row r="1" spans="1:5" ht="21" thickBot="1" x14ac:dyDescent="0.3">
      <c r="A1" s="1" t="s">
        <v>136</v>
      </c>
      <c r="B1" s="96"/>
      <c r="C1" s="95"/>
      <c r="D1" s="96"/>
      <c r="E1" s="95"/>
    </row>
    <row r="2" spans="1:5" ht="15.75" thickBot="1" x14ac:dyDescent="0.3">
      <c r="A2" s="77"/>
      <c r="B2" s="77"/>
      <c r="C2" s="94"/>
      <c r="D2" s="77"/>
      <c r="E2" s="93">
        <v>44012</v>
      </c>
    </row>
    <row r="3" spans="1:5" ht="30.75" thickBot="1" x14ac:dyDescent="0.3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25">
      <c r="A4" s="89"/>
      <c r="B4" s="77"/>
      <c r="C4" s="89"/>
      <c r="D4" s="77"/>
      <c r="E4" s="89"/>
    </row>
    <row r="5" spans="1:5" x14ac:dyDescent="0.25">
      <c r="A5" s="82" t="s">
        <v>134</v>
      </c>
      <c r="B5" s="77"/>
      <c r="C5" s="88"/>
      <c r="D5" s="77"/>
      <c r="E5" s="81">
        <f>SUM(E9:E10,E15)</f>
        <v>245079056.75420439</v>
      </c>
    </row>
    <row r="6" spans="1:5" x14ac:dyDescent="0.25">
      <c r="A6" s="80"/>
      <c r="B6" s="11"/>
      <c r="C6" s="11"/>
      <c r="D6" s="11"/>
      <c r="E6" s="66"/>
    </row>
    <row r="7" spans="1:5" x14ac:dyDescent="0.25">
      <c r="A7" s="79" t="s">
        <v>25</v>
      </c>
      <c r="B7" s="83"/>
      <c r="C7" s="84"/>
      <c r="D7" s="83"/>
      <c r="E7" s="76">
        <v>260539977.23078895</v>
      </c>
    </row>
    <row r="8" spans="1:5" x14ac:dyDescent="0.25">
      <c r="A8" s="79" t="s">
        <v>23</v>
      </c>
      <c r="B8" s="83"/>
      <c r="C8" s="84"/>
      <c r="D8" s="83"/>
      <c r="E8" s="76">
        <v>10069469.656704051</v>
      </c>
    </row>
    <row r="9" spans="1:5" x14ac:dyDescent="0.25">
      <c r="A9" s="79" t="s">
        <v>21</v>
      </c>
      <c r="B9" s="83"/>
      <c r="C9" s="84"/>
      <c r="D9" s="83"/>
      <c r="E9" s="86">
        <f>E7-E8</f>
        <v>250470507.57408491</v>
      </c>
    </row>
    <row r="10" spans="1:5" x14ac:dyDescent="0.25">
      <c r="A10" s="79" t="s">
        <v>19</v>
      </c>
      <c r="B10" s="83"/>
      <c r="C10" s="84"/>
      <c r="D10" s="83"/>
      <c r="E10" s="86">
        <f>SUM(E11:E14)</f>
        <v>-14517963.211690333</v>
      </c>
    </row>
    <row r="11" spans="1:5" x14ac:dyDescent="0.25">
      <c r="A11" s="87" t="s">
        <v>133</v>
      </c>
      <c r="B11" s="83"/>
      <c r="C11" s="84"/>
      <c r="D11" s="83"/>
      <c r="E11" s="76">
        <v>68111938.553391397</v>
      </c>
    </row>
    <row r="12" spans="1:5" x14ac:dyDescent="0.25">
      <c r="A12" s="87" t="s">
        <v>132</v>
      </c>
      <c r="B12" s="83"/>
      <c r="C12" s="84"/>
      <c r="D12" s="83"/>
      <c r="E12" s="76">
        <v>-10326421.175193328</v>
      </c>
    </row>
    <row r="13" spans="1:5" x14ac:dyDescent="0.25">
      <c r="A13" s="87" t="s">
        <v>131</v>
      </c>
      <c r="B13" s="83"/>
      <c r="C13" s="84"/>
      <c r="D13" s="83"/>
      <c r="E13" s="76">
        <v>-50548578.327598691</v>
      </c>
    </row>
    <row r="14" spans="1:5" x14ac:dyDescent="0.25">
      <c r="A14" s="87" t="s">
        <v>130</v>
      </c>
      <c r="B14" s="83"/>
      <c r="C14" s="84"/>
      <c r="D14" s="83"/>
      <c r="E14" s="76">
        <v>-21754902.262289714</v>
      </c>
    </row>
    <row r="15" spans="1:5" x14ac:dyDescent="0.25">
      <c r="A15" s="79" t="s">
        <v>17</v>
      </c>
      <c r="B15" s="83"/>
      <c r="C15" s="84"/>
      <c r="D15" s="83"/>
      <c r="E15" s="86">
        <f>SUM(E16:E18)</f>
        <v>9126512.3918098342</v>
      </c>
    </row>
    <row r="16" spans="1:5" x14ac:dyDescent="0.25">
      <c r="A16" s="85"/>
      <c r="B16" s="83"/>
      <c r="C16" s="84"/>
      <c r="D16" s="83"/>
      <c r="E16" s="76">
        <v>6070807.0441702679</v>
      </c>
    </row>
    <row r="17" spans="1:5" x14ac:dyDescent="0.25">
      <c r="A17" s="85"/>
      <c r="B17" s="83"/>
      <c r="C17" s="84"/>
      <c r="D17" s="83"/>
      <c r="E17" s="76">
        <v>2995957.5038983067</v>
      </c>
    </row>
    <row r="18" spans="1:5" x14ac:dyDescent="0.25">
      <c r="A18" s="85"/>
      <c r="B18" s="83"/>
      <c r="C18" s="84"/>
      <c r="D18" s="83"/>
      <c r="E18" s="76">
        <v>59747.843741258599</v>
      </c>
    </row>
    <row r="19" spans="1:5" x14ac:dyDescent="0.25">
      <c r="A19" s="80"/>
      <c r="B19" s="11"/>
      <c r="C19" s="11"/>
      <c r="D19" s="11"/>
      <c r="E19" s="66"/>
    </row>
    <row r="20" spans="1:5" x14ac:dyDescent="0.25">
      <c r="A20" s="82" t="s">
        <v>129</v>
      </c>
      <c r="B20" s="77"/>
      <c r="C20" s="78"/>
      <c r="D20" s="77"/>
      <c r="E20" s="81">
        <f>SUM(E24:E30)</f>
        <v>263973309.16467479</v>
      </c>
    </row>
    <row r="21" spans="1:5" x14ac:dyDescent="0.25">
      <c r="A21" s="80"/>
      <c r="B21" s="11"/>
      <c r="C21" s="11"/>
      <c r="D21" s="11"/>
      <c r="E21" s="66"/>
    </row>
    <row r="22" spans="1:5" x14ac:dyDescent="0.25">
      <c r="A22" s="79" t="s">
        <v>12</v>
      </c>
      <c r="B22" s="83"/>
      <c r="C22" s="84"/>
      <c r="D22" s="83"/>
      <c r="E22" s="76">
        <v>229542986.81136805</v>
      </c>
    </row>
    <row r="23" spans="1:5" x14ac:dyDescent="0.25">
      <c r="A23" s="79" t="s">
        <v>128</v>
      </c>
      <c r="B23" s="83"/>
      <c r="C23" s="84"/>
      <c r="D23" s="83"/>
      <c r="E23" s="76">
        <v>10579568.04776861</v>
      </c>
    </row>
    <row r="24" spans="1:5" x14ac:dyDescent="0.25">
      <c r="A24" s="79" t="s">
        <v>9</v>
      </c>
      <c r="B24" s="83"/>
      <c r="C24" s="84"/>
      <c r="D24" s="83"/>
      <c r="E24" s="86">
        <f>E22-E23</f>
        <v>218963418.76359943</v>
      </c>
    </row>
    <row r="25" spans="1:5" x14ac:dyDescent="0.25">
      <c r="A25" s="79" t="s">
        <v>8</v>
      </c>
      <c r="B25" s="83"/>
      <c r="C25" s="84"/>
      <c r="D25" s="83"/>
      <c r="E25" s="76">
        <v>-303994.07038201409</v>
      </c>
    </row>
    <row r="26" spans="1:5" x14ac:dyDescent="0.25">
      <c r="A26" s="79" t="s">
        <v>7</v>
      </c>
      <c r="B26" s="83"/>
      <c r="C26" s="84"/>
      <c r="D26" s="83"/>
      <c r="E26" s="76">
        <v>308604.82059747336</v>
      </c>
    </row>
    <row r="27" spans="1:5" x14ac:dyDescent="0.25">
      <c r="A27" s="79" t="s">
        <v>6</v>
      </c>
      <c r="B27" s="83"/>
      <c r="C27" s="84"/>
      <c r="D27" s="83"/>
      <c r="E27" s="76">
        <v>10710268.628346622</v>
      </c>
    </row>
    <row r="28" spans="1:5" x14ac:dyDescent="0.25">
      <c r="A28" s="79" t="s">
        <v>5</v>
      </c>
      <c r="B28" s="83"/>
      <c r="C28" s="84"/>
      <c r="D28" s="83"/>
      <c r="E28" s="76">
        <v>27382638.186660577</v>
      </c>
    </row>
    <row r="29" spans="1:5" x14ac:dyDescent="0.25">
      <c r="A29" s="79" t="s">
        <v>4</v>
      </c>
      <c r="B29" s="83"/>
      <c r="C29" s="84"/>
      <c r="D29" s="83"/>
      <c r="E29" s="76">
        <v>1159109.4842921512</v>
      </c>
    </row>
    <row r="30" spans="1:5" x14ac:dyDescent="0.25">
      <c r="A30" s="79" t="s">
        <v>3</v>
      </c>
      <c r="B30" s="83"/>
      <c r="C30" s="84"/>
      <c r="D30" s="83"/>
      <c r="E30" s="86">
        <f>SUM(E31:E33)</f>
        <v>5753263.3515605675</v>
      </c>
    </row>
    <row r="31" spans="1:5" x14ac:dyDescent="0.25">
      <c r="A31" s="85"/>
      <c r="B31" s="83"/>
      <c r="C31" s="84"/>
      <c r="D31" s="83"/>
      <c r="E31" s="76">
        <v>4809169.642982915</v>
      </c>
    </row>
    <row r="32" spans="1:5" x14ac:dyDescent="0.25">
      <c r="A32" s="85"/>
      <c r="B32" s="83"/>
      <c r="C32" s="84"/>
      <c r="D32" s="83"/>
      <c r="E32" s="76">
        <v>703364.09754765255</v>
      </c>
    </row>
    <row r="33" spans="1:5" x14ac:dyDescent="0.25">
      <c r="A33" s="85"/>
      <c r="B33" s="83"/>
      <c r="C33" s="84"/>
      <c r="D33" s="83"/>
      <c r="E33" s="76">
        <v>240729.61103</v>
      </c>
    </row>
    <row r="34" spans="1:5" x14ac:dyDescent="0.25">
      <c r="A34" s="80"/>
      <c r="B34" s="11"/>
      <c r="C34" s="11"/>
      <c r="D34" s="11"/>
      <c r="E34" s="66"/>
    </row>
    <row r="35" spans="1:5" x14ac:dyDescent="0.25">
      <c r="A35" s="82" t="s">
        <v>127</v>
      </c>
      <c r="B35" s="77"/>
      <c r="C35" s="78"/>
      <c r="D35" s="77"/>
      <c r="E35" s="81">
        <f>E5-E20</f>
        <v>-18894252.410470396</v>
      </c>
    </row>
    <row r="36" spans="1:5" x14ac:dyDescent="0.25">
      <c r="A36" s="80"/>
      <c r="B36" s="11"/>
      <c r="C36" s="11"/>
      <c r="D36" s="11"/>
      <c r="E36" s="66"/>
    </row>
    <row r="37" spans="1:5" x14ac:dyDescent="0.25">
      <c r="A37" s="79" t="s">
        <v>126</v>
      </c>
      <c r="B37" s="77"/>
      <c r="C37" s="78"/>
      <c r="D37" s="77"/>
      <c r="E37" s="76">
        <v>-988162.97111000028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topLeftCell="A2" zoomScale="80" zoomScaleNormal="80" workbookViewId="0">
      <selection activeCell="F42" sqref="F42"/>
    </sheetView>
  </sheetViews>
  <sheetFormatPr defaultRowHeight="15" x14ac:dyDescent="0.25"/>
  <cols>
    <col min="1" max="1" width="55.85546875" bestFit="1" customWidth="1"/>
    <col min="2" max="2" width="19.28515625" bestFit="1" customWidth="1"/>
    <col min="3" max="3" width="14" bestFit="1" customWidth="1"/>
    <col min="4" max="4" width="16" bestFit="1" customWidth="1"/>
    <col min="5" max="5" width="14" bestFit="1" customWidth="1"/>
    <col min="6" max="6" width="10.28515625" bestFit="1" customWidth="1"/>
    <col min="7" max="7" width="16" bestFit="1" customWidth="1"/>
    <col min="8" max="8" width="11.85546875" bestFit="1" customWidth="1"/>
    <col min="9" max="9" width="14" bestFit="1" customWidth="1"/>
  </cols>
  <sheetData>
    <row r="1" spans="1:9" ht="15" customHeight="1" thickBot="1" x14ac:dyDescent="0.3">
      <c r="A1" s="119" t="s">
        <v>190</v>
      </c>
      <c r="B1" s="118">
        <v>44012</v>
      </c>
      <c r="C1" s="20"/>
      <c r="D1" s="19"/>
      <c r="E1" s="20"/>
      <c r="F1" s="20"/>
      <c r="G1" s="20"/>
      <c r="H1" s="19"/>
      <c r="I1" s="19"/>
    </row>
    <row r="2" spans="1:9" ht="15.75" thickBot="1" x14ac:dyDescent="0.3">
      <c r="A2" s="117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15" t="s">
        <v>189</v>
      </c>
      <c r="B3" s="114">
        <f>SUM(B4:B5)</f>
        <v>2893750571.791193</v>
      </c>
      <c r="C3" s="16"/>
      <c r="D3" s="16"/>
      <c r="E3" s="16"/>
      <c r="F3" s="16"/>
      <c r="G3" s="16"/>
      <c r="H3" s="16"/>
      <c r="I3" s="16"/>
    </row>
    <row r="4" spans="1:9" x14ac:dyDescent="0.25">
      <c r="A4" s="113" t="s">
        <v>26</v>
      </c>
      <c r="B4" s="112">
        <f>C14+C24+C35+C42+C53+C64+C75+C83+C90</f>
        <v>1554780306.6435871</v>
      </c>
      <c r="C4" s="16"/>
      <c r="D4" s="16"/>
      <c r="E4" s="16"/>
      <c r="F4" s="16"/>
      <c r="G4" s="16"/>
      <c r="H4" s="16"/>
      <c r="I4" s="16"/>
    </row>
    <row r="5" spans="1:9" ht="15.75" thickBot="1" x14ac:dyDescent="0.3">
      <c r="A5" s="111" t="s">
        <v>184</v>
      </c>
      <c r="B5" s="110">
        <f>D14+D24+D35+D42+D53+D64+D75+D83+D90</f>
        <v>1338970265.1476057</v>
      </c>
      <c r="C5" s="16"/>
      <c r="D5" s="16"/>
      <c r="E5" s="16"/>
      <c r="F5" s="16"/>
      <c r="G5" s="16"/>
      <c r="H5" s="16"/>
      <c r="I5" s="16"/>
    </row>
    <row r="6" spans="1:9" ht="15.75" thickBot="1" x14ac:dyDescent="0.3">
      <c r="A6" s="16"/>
      <c r="B6" s="116"/>
      <c r="C6" s="16"/>
      <c r="D6" s="16"/>
      <c r="E6" s="16"/>
      <c r="F6" s="16"/>
      <c r="G6" s="16"/>
      <c r="H6" s="16"/>
      <c r="I6" s="16"/>
    </row>
    <row r="7" spans="1:9" x14ac:dyDescent="0.25">
      <c r="A7" s="115" t="s">
        <v>188</v>
      </c>
      <c r="B7" s="114">
        <f>SUM(B8:B9)</f>
        <v>16845029.701130342</v>
      </c>
      <c r="C7" s="16"/>
      <c r="D7" s="16"/>
      <c r="E7" s="16"/>
      <c r="F7" s="16"/>
      <c r="G7" s="16"/>
      <c r="H7" s="16"/>
      <c r="I7" s="16"/>
    </row>
    <row r="8" spans="1:9" x14ac:dyDescent="0.25">
      <c r="A8" s="113" t="s">
        <v>26</v>
      </c>
      <c r="B8" s="112">
        <f>F14+F24+F35+F42+F53+F64+F75+F83+F90</f>
        <v>1863141.7627161387</v>
      </c>
      <c r="C8" s="16"/>
      <c r="D8" s="16"/>
      <c r="E8" s="16"/>
      <c r="F8" s="16"/>
      <c r="G8" s="16"/>
      <c r="H8" s="16"/>
      <c r="I8" s="16"/>
    </row>
    <row r="9" spans="1:9" ht="15.75" thickBot="1" x14ac:dyDescent="0.3">
      <c r="A9" s="111" t="s">
        <v>184</v>
      </c>
      <c r="B9" s="110">
        <f>G14+G24+G35+G42+G53+G64+G75+G83+G90</f>
        <v>14981887.938414203</v>
      </c>
      <c r="C9" s="16"/>
      <c r="D9" s="16"/>
      <c r="E9" s="16"/>
      <c r="F9" s="16"/>
      <c r="G9" s="16"/>
      <c r="H9" s="16"/>
      <c r="I9" s="16"/>
    </row>
    <row r="10" spans="1:9" ht="15.75" thickBot="1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95" t="s">
        <v>187</v>
      </c>
      <c r="B11" s="197" t="s">
        <v>71</v>
      </c>
      <c r="C11" s="199" t="s">
        <v>186</v>
      </c>
      <c r="D11" s="199"/>
      <c r="E11" s="199"/>
      <c r="F11" s="199" t="s">
        <v>185</v>
      </c>
      <c r="G11" s="199"/>
      <c r="H11" s="199"/>
      <c r="I11" s="193" t="s">
        <v>0</v>
      </c>
    </row>
    <row r="12" spans="1:9" ht="26.25" thickBot="1" x14ac:dyDescent="0.3">
      <c r="A12" s="196"/>
      <c r="B12" s="198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4"/>
    </row>
    <row r="13" spans="1:9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25">
      <c r="A14" s="107" t="s">
        <v>24</v>
      </c>
      <c r="B14" s="106"/>
      <c r="C14" s="101">
        <f>SUM(C15:C22)</f>
        <v>71108117.492217749</v>
      </c>
      <c r="D14" s="101">
        <f>SUM(D15:D22)</f>
        <v>194985299.44521391</v>
      </c>
      <c r="E14" s="101">
        <f t="shared" ref="E14:E22" si="0">SUM(C14:D14)</f>
        <v>266093416.93743166</v>
      </c>
      <c r="F14" s="101">
        <f>SUM(F15:F22)</f>
        <v>0</v>
      </c>
      <c r="G14" s="101">
        <f>SUM(G15:G22)</f>
        <v>0</v>
      </c>
      <c r="H14" s="101">
        <f t="shared" ref="H14:H22" si="1">SUM(F14:G14)</f>
        <v>0</v>
      </c>
      <c r="I14" s="101">
        <f t="shared" ref="I14:I22" si="2">E14+H14</f>
        <v>266093416.93743166</v>
      </c>
    </row>
    <row r="15" spans="1:9" x14ac:dyDescent="0.25">
      <c r="A15" s="100" t="s">
        <v>183</v>
      </c>
      <c r="B15" s="99"/>
      <c r="C15" s="40">
        <v>62701329.772428557</v>
      </c>
      <c r="D15" s="40">
        <v>161505968.4544619</v>
      </c>
      <c r="E15" s="98">
        <f t="shared" si="0"/>
        <v>224207298.22689044</v>
      </c>
      <c r="F15" s="40">
        <v>0</v>
      </c>
      <c r="G15" s="40">
        <v>0</v>
      </c>
      <c r="H15" s="98">
        <f t="shared" si="1"/>
        <v>0</v>
      </c>
      <c r="I15" s="98">
        <f t="shared" si="2"/>
        <v>224207298.22689044</v>
      </c>
    </row>
    <row r="16" spans="1:9" x14ac:dyDescent="0.25">
      <c r="A16" s="100" t="s">
        <v>182</v>
      </c>
      <c r="B16" s="99"/>
      <c r="C16" s="40">
        <v>31056.186959999999</v>
      </c>
      <c r="D16" s="40">
        <v>93010.349990000002</v>
      </c>
      <c r="E16" s="98">
        <f t="shared" si="0"/>
        <v>124066.53695000001</v>
      </c>
      <c r="F16" s="40">
        <v>0</v>
      </c>
      <c r="G16" s="40">
        <v>0</v>
      </c>
      <c r="H16" s="98">
        <f t="shared" si="1"/>
        <v>0</v>
      </c>
      <c r="I16" s="98">
        <f t="shared" si="2"/>
        <v>124066.53695000001</v>
      </c>
    </row>
    <row r="17" spans="1:9" x14ac:dyDescent="0.25">
      <c r="A17" s="100" t="s">
        <v>181</v>
      </c>
      <c r="B17" s="99"/>
      <c r="C17" s="40">
        <v>5054.6432859380202</v>
      </c>
      <c r="D17" s="40">
        <v>58330.075867725063</v>
      </c>
      <c r="E17" s="98">
        <f t="shared" si="0"/>
        <v>63384.719153663085</v>
      </c>
      <c r="F17" s="40">
        <v>0</v>
      </c>
      <c r="G17" s="40">
        <v>0</v>
      </c>
      <c r="H17" s="98">
        <f t="shared" si="1"/>
        <v>0</v>
      </c>
      <c r="I17" s="98">
        <f t="shared" si="2"/>
        <v>63384.719153663085</v>
      </c>
    </row>
    <row r="18" spans="1:9" x14ac:dyDescent="0.25">
      <c r="A18" s="100" t="s">
        <v>180</v>
      </c>
      <c r="B18" s="99"/>
      <c r="C18" s="40">
        <v>693976.18517661071</v>
      </c>
      <c r="D18" s="40">
        <v>4411374.1687632613</v>
      </c>
      <c r="E18" s="98">
        <f t="shared" si="0"/>
        <v>5105350.3539398722</v>
      </c>
      <c r="F18" s="40">
        <v>0</v>
      </c>
      <c r="G18" s="40">
        <v>0</v>
      </c>
      <c r="H18" s="98">
        <f t="shared" si="1"/>
        <v>0</v>
      </c>
      <c r="I18" s="98">
        <f t="shared" si="2"/>
        <v>5105350.3539398722</v>
      </c>
    </row>
    <row r="19" spans="1:9" x14ac:dyDescent="0.25">
      <c r="A19" s="100" t="s">
        <v>179</v>
      </c>
      <c r="B19" s="99"/>
      <c r="C19" s="40">
        <v>1191886.8324077018</v>
      </c>
      <c r="D19" s="40">
        <v>6901293.5227847379</v>
      </c>
      <c r="E19" s="98">
        <f t="shared" si="0"/>
        <v>8093180.3551924396</v>
      </c>
      <c r="F19" s="40">
        <v>0</v>
      </c>
      <c r="G19" s="40">
        <v>0</v>
      </c>
      <c r="H19" s="98">
        <f t="shared" si="1"/>
        <v>0</v>
      </c>
      <c r="I19" s="98">
        <f t="shared" si="2"/>
        <v>8093180.3551924396</v>
      </c>
    </row>
    <row r="20" spans="1:9" x14ac:dyDescent="0.25">
      <c r="A20" s="100" t="s">
        <v>172</v>
      </c>
      <c r="B20" s="99"/>
      <c r="C20" s="40">
        <v>830.09583892016894</v>
      </c>
      <c r="D20" s="40">
        <v>9.0252772143819904</v>
      </c>
      <c r="E20" s="98">
        <f t="shared" si="0"/>
        <v>839.1211161345509</v>
      </c>
      <c r="F20" s="40">
        <v>0</v>
      </c>
      <c r="G20" s="40">
        <v>0</v>
      </c>
      <c r="H20" s="98">
        <f t="shared" si="1"/>
        <v>0</v>
      </c>
      <c r="I20" s="98">
        <f t="shared" si="2"/>
        <v>839.1211161345509</v>
      </c>
    </row>
    <row r="21" spans="1:9" x14ac:dyDescent="0.25">
      <c r="A21" s="100" t="s">
        <v>171</v>
      </c>
      <c r="B21" s="99"/>
      <c r="C21" s="40">
        <v>6483983.7761200247</v>
      </c>
      <c r="D21" s="40">
        <v>22009174.851762328</v>
      </c>
      <c r="E21" s="98">
        <f t="shared" si="0"/>
        <v>28493158.627882354</v>
      </c>
      <c r="F21" s="40">
        <v>0</v>
      </c>
      <c r="G21" s="40">
        <v>0</v>
      </c>
      <c r="H21" s="98">
        <f t="shared" si="1"/>
        <v>0</v>
      </c>
      <c r="I21" s="98">
        <f t="shared" si="2"/>
        <v>28493158.627882354</v>
      </c>
    </row>
    <row r="22" spans="1:9" x14ac:dyDescent="0.25">
      <c r="A22" s="100" t="s">
        <v>178</v>
      </c>
      <c r="B22" s="99"/>
      <c r="C22" s="40">
        <v>0</v>
      </c>
      <c r="D22" s="40">
        <v>6138.9963067485396</v>
      </c>
      <c r="E22" s="98">
        <f t="shared" si="0"/>
        <v>6138.9963067485396</v>
      </c>
      <c r="F22" s="40">
        <v>0</v>
      </c>
      <c r="G22" s="40">
        <v>0</v>
      </c>
      <c r="H22" s="98">
        <f t="shared" si="1"/>
        <v>0</v>
      </c>
      <c r="I22" s="98">
        <f t="shared" si="2"/>
        <v>6138.9963067485396</v>
      </c>
    </row>
    <row r="23" spans="1:9" x14ac:dyDescent="0.2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25">
      <c r="A24" s="107" t="s">
        <v>22</v>
      </c>
      <c r="B24" s="106"/>
      <c r="C24" s="101">
        <f>SUM(C25:C33)</f>
        <v>73940798.783033669</v>
      </c>
      <c r="D24" s="101">
        <f>SUM(D25:D33)</f>
        <v>155730726.65525493</v>
      </c>
      <c r="E24" s="101">
        <f t="shared" ref="E24:E33" si="3">SUM(C24:D24)</f>
        <v>229671525.4382886</v>
      </c>
      <c r="F24" s="101">
        <f>SUM(F25:F33)</f>
        <v>149245.38097646699</v>
      </c>
      <c r="G24" s="101">
        <f>SUM(G25:G33)</f>
        <v>23493859.597863533</v>
      </c>
      <c r="H24" s="101">
        <f t="shared" ref="H24:H33" si="4">SUM(F24:G24)</f>
        <v>23643104.978840001</v>
      </c>
      <c r="I24" s="101">
        <f t="shared" ref="I24:I33" si="5">E24+H24</f>
        <v>253314630.41712859</v>
      </c>
    </row>
    <row r="25" spans="1:9" x14ac:dyDescent="0.25">
      <c r="A25" s="100" t="s">
        <v>177</v>
      </c>
      <c r="B25" s="99"/>
      <c r="C25" s="40">
        <v>59519728.130401924</v>
      </c>
      <c r="D25" s="40">
        <v>125314682.76577881</v>
      </c>
      <c r="E25" s="98">
        <f t="shared" si="3"/>
        <v>184834410.89618075</v>
      </c>
      <c r="F25" s="40">
        <v>0</v>
      </c>
      <c r="G25" s="40">
        <v>23304539</v>
      </c>
      <c r="H25" s="98">
        <f t="shared" si="4"/>
        <v>23304539</v>
      </c>
      <c r="I25" s="98">
        <f t="shared" si="5"/>
        <v>208138949.89618075</v>
      </c>
    </row>
    <row r="26" spans="1:9" x14ac:dyDescent="0.25">
      <c r="A26" s="100" t="s">
        <v>176</v>
      </c>
      <c r="B26" s="99"/>
      <c r="C26" s="40">
        <v>159828.55036992431</v>
      </c>
      <c r="D26" s="40">
        <v>46212</v>
      </c>
      <c r="E26" s="98">
        <f t="shared" si="3"/>
        <v>206040.55036992431</v>
      </c>
      <c r="F26" s="40">
        <v>0</v>
      </c>
      <c r="G26" s="40">
        <v>0</v>
      </c>
      <c r="H26" s="98">
        <f t="shared" si="4"/>
        <v>0</v>
      </c>
      <c r="I26" s="98">
        <f t="shared" si="5"/>
        <v>206040.55036992431</v>
      </c>
    </row>
    <row r="27" spans="1:9" x14ac:dyDescent="0.25">
      <c r="A27" s="100" t="s">
        <v>175</v>
      </c>
      <c r="B27" s="99"/>
      <c r="C27" s="40">
        <v>404463.25342099619</v>
      </c>
      <c r="D27" s="40">
        <v>869268.69833231438</v>
      </c>
      <c r="E27" s="98">
        <f t="shared" si="3"/>
        <v>1273731.9517533106</v>
      </c>
      <c r="F27" s="40">
        <v>0</v>
      </c>
      <c r="G27" s="40">
        <v>0</v>
      </c>
      <c r="H27" s="98">
        <f t="shared" si="4"/>
        <v>0</v>
      </c>
      <c r="I27" s="98">
        <f t="shared" si="5"/>
        <v>1273731.9517533106</v>
      </c>
    </row>
    <row r="28" spans="1:9" x14ac:dyDescent="0.25">
      <c r="A28" s="100" t="s">
        <v>174</v>
      </c>
      <c r="B28" s="99"/>
      <c r="C28" s="40">
        <v>7739256.6941694887</v>
      </c>
      <c r="D28" s="40">
        <v>1811675.1495735873</v>
      </c>
      <c r="E28" s="98">
        <f t="shared" si="3"/>
        <v>9550931.8437430765</v>
      </c>
      <c r="F28" s="40">
        <v>0</v>
      </c>
      <c r="G28" s="40">
        <v>0</v>
      </c>
      <c r="H28" s="98">
        <f t="shared" si="4"/>
        <v>0</v>
      </c>
      <c r="I28" s="98">
        <f t="shared" si="5"/>
        <v>9550931.8437430765</v>
      </c>
    </row>
    <row r="29" spans="1:9" x14ac:dyDescent="0.25">
      <c r="A29" s="100" t="s">
        <v>173</v>
      </c>
      <c r="B29" s="99"/>
      <c r="C29" s="40">
        <v>28496.780762284801</v>
      </c>
      <c r="D29" s="40">
        <v>17195.819406967668</v>
      </c>
      <c r="E29" s="98">
        <f t="shared" si="3"/>
        <v>45692.600169252473</v>
      </c>
      <c r="F29" s="40">
        <v>0</v>
      </c>
      <c r="G29" s="40">
        <v>0</v>
      </c>
      <c r="H29" s="98">
        <f t="shared" si="4"/>
        <v>0</v>
      </c>
      <c r="I29" s="98">
        <f t="shared" si="5"/>
        <v>45692.600169252473</v>
      </c>
    </row>
    <row r="30" spans="1:9" x14ac:dyDescent="0.25">
      <c r="A30" s="100" t="s">
        <v>172</v>
      </c>
      <c r="B30" s="99"/>
      <c r="C30" s="40">
        <v>169225.702869717</v>
      </c>
      <c r="D30" s="40">
        <v>150915.80350028299</v>
      </c>
      <c r="E30" s="98">
        <f t="shared" si="3"/>
        <v>320141.50636999996</v>
      </c>
      <c r="F30" s="40">
        <v>0</v>
      </c>
      <c r="G30" s="40">
        <v>0</v>
      </c>
      <c r="H30" s="98">
        <f t="shared" si="4"/>
        <v>0</v>
      </c>
      <c r="I30" s="98">
        <f t="shared" si="5"/>
        <v>320141.50636999996</v>
      </c>
    </row>
    <row r="31" spans="1:9" x14ac:dyDescent="0.25">
      <c r="A31" s="100" t="s">
        <v>171</v>
      </c>
      <c r="B31" s="99"/>
      <c r="C31" s="40">
        <v>3912540.3623883557</v>
      </c>
      <c r="D31" s="40">
        <v>21664223.08163105</v>
      </c>
      <c r="E31" s="98">
        <f t="shared" si="3"/>
        <v>25576763.444019407</v>
      </c>
      <c r="F31" s="40">
        <v>0</v>
      </c>
      <c r="G31" s="40">
        <v>0</v>
      </c>
      <c r="H31" s="98">
        <f t="shared" si="4"/>
        <v>0</v>
      </c>
      <c r="I31" s="98">
        <f t="shared" si="5"/>
        <v>25576763.444019407</v>
      </c>
    </row>
    <row r="32" spans="1:9" x14ac:dyDescent="0.25">
      <c r="A32" s="100" t="s">
        <v>170</v>
      </c>
      <c r="B32" s="99"/>
      <c r="C32" s="40">
        <v>1228470.6193460731</v>
      </c>
      <c r="D32" s="40">
        <v>3767879.8753708014</v>
      </c>
      <c r="E32" s="98">
        <f t="shared" si="3"/>
        <v>4996350.4947168743</v>
      </c>
      <c r="F32" s="40">
        <v>149245.38097646699</v>
      </c>
      <c r="G32" s="40">
        <v>189320.59786353301</v>
      </c>
      <c r="H32" s="98">
        <f t="shared" si="4"/>
        <v>338565.97884</v>
      </c>
      <c r="I32" s="98">
        <f t="shared" si="5"/>
        <v>5334916.4735568743</v>
      </c>
    </row>
    <row r="33" spans="1:9" x14ac:dyDescent="0.25">
      <c r="A33" s="100" t="s">
        <v>137</v>
      </c>
      <c r="B33" s="99"/>
      <c r="C33" s="40">
        <v>778788.68930491293</v>
      </c>
      <c r="D33" s="40">
        <v>2088673.4616611337</v>
      </c>
      <c r="E33" s="98">
        <f t="shared" si="3"/>
        <v>2867462.1509660464</v>
      </c>
      <c r="F33" s="40">
        <v>0</v>
      </c>
      <c r="G33" s="40">
        <v>0</v>
      </c>
      <c r="H33" s="98">
        <f t="shared" si="4"/>
        <v>0</v>
      </c>
      <c r="I33" s="98">
        <f t="shared" si="5"/>
        <v>2867462.1509660464</v>
      </c>
    </row>
    <row r="34" spans="1:9" x14ac:dyDescent="0.2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25">
      <c r="A35" s="103" t="s">
        <v>20</v>
      </c>
      <c r="B35" s="102"/>
      <c r="C35" s="101">
        <f>SUM(C36:C40)</f>
        <v>242850967.69080082</v>
      </c>
      <c r="D35" s="101">
        <f>SUM(D36:D40)</f>
        <v>202220172.73488045</v>
      </c>
      <c r="E35" s="101">
        <f t="shared" ref="E35:E40" si="6">SUM(C35:D35)</f>
        <v>445071140.42568123</v>
      </c>
      <c r="F35" s="101">
        <f>SUM(F36:F40)</f>
        <v>1166072.0088905499</v>
      </c>
      <c r="G35" s="101">
        <f>SUM(G36:G40)</f>
        <v>11573262.488776699</v>
      </c>
      <c r="H35" s="101">
        <f t="shared" ref="H35:H40" si="7">SUM(F35:G35)</f>
        <v>12739334.497667249</v>
      </c>
      <c r="I35" s="101">
        <f t="shared" ref="I35:I40" si="8">E35+H35</f>
        <v>457810474.92334849</v>
      </c>
    </row>
    <row r="36" spans="1:9" x14ac:dyDescent="0.25">
      <c r="A36" s="100" t="s">
        <v>169</v>
      </c>
      <c r="B36" s="99"/>
      <c r="C36" s="40">
        <v>228156018.19021595</v>
      </c>
      <c r="D36" s="40">
        <v>189841532.23082358</v>
      </c>
      <c r="E36" s="98">
        <f t="shared" si="6"/>
        <v>417997550.42103952</v>
      </c>
      <c r="F36" s="40">
        <v>0</v>
      </c>
      <c r="G36" s="40">
        <v>1718574</v>
      </c>
      <c r="H36" s="98">
        <f t="shared" si="7"/>
        <v>1718574</v>
      </c>
      <c r="I36" s="98">
        <f t="shared" si="8"/>
        <v>419716124.42103952</v>
      </c>
    </row>
    <row r="37" spans="1:9" x14ac:dyDescent="0.25">
      <c r="A37" s="100" t="s">
        <v>168</v>
      </c>
      <c r="B37" s="99"/>
      <c r="C37" s="40">
        <v>8584748.6501074117</v>
      </c>
      <c r="D37" s="40">
        <v>5801569.2605977235</v>
      </c>
      <c r="E37" s="98">
        <f t="shared" si="6"/>
        <v>14386317.910705134</v>
      </c>
      <c r="F37" s="40">
        <v>1166072.0088905499</v>
      </c>
      <c r="G37" s="40">
        <v>11932149.8091667</v>
      </c>
      <c r="H37" s="98">
        <f t="shared" si="7"/>
        <v>13098221.81805725</v>
      </c>
      <c r="I37" s="98">
        <f t="shared" si="8"/>
        <v>27484539.728762385</v>
      </c>
    </row>
    <row r="38" spans="1:9" x14ac:dyDescent="0.25">
      <c r="A38" s="100" t="s">
        <v>167</v>
      </c>
      <c r="B38" s="99"/>
      <c r="C38" s="40">
        <v>123.0987743283432</v>
      </c>
      <c r="D38" s="40">
        <v>0.60743762714831995</v>
      </c>
      <c r="E38" s="98">
        <f t="shared" si="6"/>
        <v>123.70621195549151</v>
      </c>
      <c r="F38" s="40">
        <v>0</v>
      </c>
      <c r="G38" s="40">
        <v>0</v>
      </c>
      <c r="H38" s="98">
        <f t="shared" si="7"/>
        <v>0</v>
      </c>
      <c r="I38" s="98">
        <f t="shared" si="8"/>
        <v>123.70621195549151</v>
      </c>
    </row>
    <row r="39" spans="1:9" x14ac:dyDescent="0.25">
      <c r="A39" s="100" t="s">
        <v>166</v>
      </c>
      <c r="B39" s="99"/>
      <c r="C39" s="40">
        <v>1553244.6479274372</v>
      </c>
      <c r="D39" s="40">
        <v>3463581.9924634029</v>
      </c>
      <c r="E39" s="98">
        <f t="shared" si="6"/>
        <v>5016826.6403908404</v>
      </c>
      <c r="F39" s="40">
        <v>0</v>
      </c>
      <c r="G39" s="40">
        <v>-2077461.32039</v>
      </c>
      <c r="H39" s="98">
        <f t="shared" si="7"/>
        <v>-2077461.32039</v>
      </c>
      <c r="I39" s="98">
        <f t="shared" si="8"/>
        <v>2939365.3200008404</v>
      </c>
    </row>
    <row r="40" spans="1:9" x14ac:dyDescent="0.25">
      <c r="A40" s="100" t="s">
        <v>137</v>
      </c>
      <c r="B40" s="99"/>
      <c r="C40" s="40">
        <v>4556833.1037757099</v>
      </c>
      <c r="D40" s="40">
        <v>3113488.6435580817</v>
      </c>
      <c r="E40" s="98">
        <f t="shared" si="6"/>
        <v>7670321.7473337911</v>
      </c>
      <c r="F40" s="40">
        <v>0</v>
      </c>
      <c r="G40" s="40">
        <v>0</v>
      </c>
      <c r="H40" s="98">
        <f t="shared" si="7"/>
        <v>0</v>
      </c>
      <c r="I40" s="98">
        <f t="shared" si="8"/>
        <v>7670321.7473337911</v>
      </c>
    </row>
    <row r="41" spans="1:9" x14ac:dyDescent="0.2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25">
      <c r="A42" s="103" t="s">
        <v>18</v>
      </c>
      <c r="B42" s="102"/>
      <c r="C42" s="101">
        <f>SUM(C43:C51)</f>
        <v>1026276517.1499162</v>
      </c>
      <c r="D42" s="101">
        <f>SUM(D43:D51)</f>
        <v>536252228.02885234</v>
      </c>
      <c r="E42" s="101">
        <f t="shared" ref="E42:E51" si="9">SUM(C42:D42)</f>
        <v>1562528745.1787686</v>
      </c>
      <c r="F42" s="101">
        <f>SUM(F43:F51)</f>
        <v>469737.28009000001</v>
      </c>
      <c r="G42" s="101">
        <f>SUM(G43:G51)</f>
        <v>5071779.7204604177</v>
      </c>
      <c r="H42" s="101">
        <f t="shared" ref="H42:H51" si="10">SUM(F42:G42)</f>
        <v>5541517.0005504172</v>
      </c>
      <c r="I42" s="101">
        <f t="shared" ref="I42:I51" si="11">E42+H42</f>
        <v>1568070262.1793191</v>
      </c>
    </row>
    <row r="43" spans="1:9" x14ac:dyDescent="0.25">
      <c r="A43" s="100" t="s">
        <v>165</v>
      </c>
      <c r="B43" s="99"/>
      <c r="C43" s="40">
        <v>437551435.30709273</v>
      </c>
      <c r="D43" s="40">
        <v>231146237.14111623</v>
      </c>
      <c r="E43" s="98">
        <f t="shared" si="9"/>
        <v>668697672.44820893</v>
      </c>
      <c r="F43" s="40">
        <v>23445.21989</v>
      </c>
      <c r="G43" s="40">
        <v>0</v>
      </c>
      <c r="H43" s="98">
        <f t="shared" si="10"/>
        <v>23445.21989</v>
      </c>
      <c r="I43" s="98">
        <f t="shared" si="11"/>
        <v>668721117.66809893</v>
      </c>
    </row>
    <row r="44" spans="1:9" x14ac:dyDescent="0.25">
      <c r="A44" s="100" t="s">
        <v>164</v>
      </c>
      <c r="B44" s="99"/>
      <c r="C44" s="40">
        <v>145418351.41077614</v>
      </c>
      <c r="D44" s="40">
        <v>55846460.217255108</v>
      </c>
      <c r="E44" s="98">
        <f t="shared" si="9"/>
        <v>201264811.62803125</v>
      </c>
      <c r="F44" s="40">
        <v>0</v>
      </c>
      <c r="G44" s="40">
        <v>0</v>
      </c>
      <c r="H44" s="98">
        <f t="shared" si="10"/>
        <v>0</v>
      </c>
      <c r="I44" s="98">
        <f t="shared" si="11"/>
        <v>201264811.62803125</v>
      </c>
    </row>
    <row r="45" spans="1:9" x14ac:dyDescent="0.25">
      <c r="A45" s="100" t="s">
        <v>163</v>
      </c>
      <c r="B45" s="99"/>
      <c r="C45" s="40">
        <v>76234521.451543227</v>
      </c>
      <c r="D45" s="40">
        <v>56209476.199673638</v>
      </c>
      <c r="E45" s="98">
        <f t="shared" si="9"/>
        <v>132443997.65121686</v>
      </c>
      <c r="F45" s="40">
        <v>2.5276100000000001</v>
      </c>
      <c r="G45" s="40">
        <v>5071779.7204604177</v>
      </c>
      <c r="H45" s="98">
        <f t="shared" si="10"/>
        <v>5071782.2480704179</v>
      </c>
      <c r="I45" s="98">
        <f t="shared" si="11"/>
        <v>137515779.89928728</v>
      </c>
    </row>
    <row r="46" spans="1:9" x14ac:dyDescent="0.25">
      <c r="A46" s="100" t="s">
        <v>162</v>
      </c>
      <c r="B46" s="99"/>
      <c r="C46" s="40">
        <v>297515147.73088264</v>
      </c>
      <c r="D46" s="40">
        <v>153945197.91807097</v>
      </c>
      <c r="E46" s="98">
        <f t="shared" si="9"/>
        <v>451460345.64895362</v>
      </c>
      <c r="F46" s="40">
        <v>446289.53259000002</v>
      </c>
      <c r="G46" s="40">
        <v>0</v>
      </c>
      <c r="H46" s="98">
        <f t="shared" si="10"/>
        <v>446289.53259000002</v>
      </c>
      <c r="I46" s="98">
        <f t="shared" si="11"/>
        <v>451906635.18154359</v>
      </c>
    </row>
    <row r="47" spans="1:9" x14ac:dyDescent="0.25">
      <c r="A47" s="100" t="s">
        <v>161</v>
      </c>
      <c r="B47" s="99"/>
      <c r="C47" s="40">
        <v>14826623.280040242</v>
      </c>
      <c r="D47" s="40">
        <v>17329402.689943239</v>
      </c>
      <c r="E47" s="98">
        <f t="shared" si="9"/>
        <v>32156025.969983481</v>
      </c>
      <c r="F47" s="40">
        <v>0</v>
      </c>
      <c r="G47" s="40">
        <v>0</v>
      </c>
      <c r="H47" s="98">
        <f t="shared" si="10"/>
        <v>0</v>
      </c>
      <c r="I47" s="98">
        <f t="shared" si="11"/>
        <v>32156025.969983481</v>
      </c>
    </row>
    <row r="48" spans="1:9" x14ac:dyDescent="0.25">
      <c r="A48" s="100" t="s">
        <v>160</v>
      </c>
      <c r="B48" s="99"/>
      <c r="C48" s="40">
        <v>24599924.95423058</v>
      </c>
      <c r="D48" s="40">
        <v>5303578.4923562054</v>
      </c>
      <c r="E48" s="98">
        <f t="shared" si="9"/>
        <v>29903503.446586788</v>
      </c>
      <c r="F48" s="40">
        <v>0</v>
      </c>
      <c r="G48" s="40">
        <v>0</v>
      </c>
      <c r="H48" s="98">
        <f t="shared" si="10"/>
        <v>0</v>
      </c>
      <c r="I48" s="98">
        <f t="shared" si="11"/>
        <v>29903503.446586788</v>
      </c>
    </row>
    <row r="49" spans="1:9" x14ac:dyDescent="0.25">
      <c r="A49" s="100" t="s">
        <v>159</v>
      </c>
      <c r="B49" s="99"/>
      <c r="C49" s="40">
        <v>3103594.9172882964</v>
      </c>
      <c r="D49" s="40">
        <v>5828679.31013327</v>
      </c>
      <c r="E49" s="98">
        <f t="shared" si="9"/>
        <v>8932274.2274215668</v>
      </c>
      <c r="F49" s="40">
        <v>0</v>
      </c>
      <c r="G49" s="40">
        <v>0</v>
      </c>
      <c r="H49" s="98">
        <f t="shared" si="10"/>
        <v>0</v>
      </c>
      <c r="I49" s="98">
        <f t="shared" si="11"/>
        <v>8932274.2274215668</v>
      </c>
    </row>
    <row r="50" spans="1:9" x14ac:dyDescent="0.25">
      <c r="A50" s="100" t="s">
        <v>158</v>
      </c>
      <c r="B50" s="99"/>
      <c r="C50" s="40">
        <v>1088103.659520936</v>
      </c>
      <c r="D50" s="40">
        <v>5754415.1407646593</v>
      </c>
      <c r="E50" s="98">
        <f t="shared" si="9"/>
        <v>6842518.8002855955</v>
      </c>
      <c r="F50" s="40">
        <v>0</v>
      </c>
      <c r="G50" s="40">
        <v>0</v>
      </c>
      <c r="H50" s="98">
        <f t="shared" si="10"/>
        <v>0</v>
      </c>
      <c r="I50" s="98">
        <f t="shared" si="11"/>
        <v>6842518.8002855955</v>
      </c>
    </row>
    <row r="51" spans="1:9" x14ac:dyDescent="0.25">
      <c r="A51" s="100" t="s">
        <v>137</v>
      </c>
      <c r="B51" s="99"/>
      <c r="C51" s="40">
        <v>25938814.43854136</v>
      </c>
      <c r="D51" s="40">
        <v>4888780.9195390241</v>
      </c>
      <c r="E51" s="98">
        <f t="shared" si="9"/>
        <v>30827595.358080383</v>
      </c>
      <c r="F51" s="40">
        <v>0</v>
      </c>
      <c r="G51" s="40">
        <v>0</v>
      </c>
      <c r="H51" s="98">
        <f t="shared" si="10"/>
        <v>0</v>
      </c>
      <c r="I51" s="98">
        <f t="shared" si="11"/>
        <v>30827595.358080383</v>
      </c>
    </row>
    <row r="52" spans="1:9" x14ac:dyDescent="0.2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25">
      <c r="A53" s="103" t="s">
        <v>16</v>
      </c>
      <c r="B53" s="102"/>
      <c r="C53" s="101">
        <f>SUM(C54:C62)</f>
        <v>4877046.432518295</v>
      </c>
      <c r="D53" s="101">
        <f>SUM(D54:D62)</f>
        <v>53252803.364300966</v>
      </c>
      <c r="E53" s="101">
        <f t="shared" ref="E53:E62" si="12">SUM(C53:D53)</f>
        <v>58129849.796819262</v>
      </c>
      <c r="F53" s="101">
        <f>SUM(F54:F62)</f>
        <v>0</v>
      </c>
      <c r="G53" s="101">
        <f>SUM(G54:G62)</f>
        <v>-28759726</v>
      </c>
      <c r="H53" s="101">
        <f t="shared" ref="H53:H62" si="13">SUM(F53:G53)</f>
        <v>-28759726</v>
      </c>
      <c r="I53" s="101">
        <f t="shared" ref="I53:I62" si="14">E53+H53</f>
        <v>29370123.796819262</v>
      </c>
    </row>
    <row r="54" spans="1:9" x14ac:dyDescent="0.25">
      <c r="A54" s="100" t="s">
        <v>157</v>
      </c>
      <c r="B54" s="99"/>
      <c r="C54" s="40">
        <v>2517054.1641894621</v>
      </c>
      <c r="D54" s="40">
        <v>35541444.492605425</v>
      </c>
      <c r="E54" s="98">
        <f t="shared" si="12"/>
        <v>38058498.656794891</v>
      </c>
      <c r="F54" s="40">
        <v>0</v>
      </c>
      <c r="G54" s="40">
        <v>-28759726</v>
      </c>
      <c r="H54" s="98">
        <f t="shared" si="13"/>
        <v>-28759726</v>
      </c>
      <c r="I54" s="98">
        <f t="shared" si="14"/>
        <v>9298772.6567948908</v>
      </c>
    </row>
    <row r="55" spans="1:9" x14ac:dyDescent="0.25">
      <c r="A55" s="100" t="s">
        <v>156</v>
      </c>
      <c r="B55" s="99"/>
      <c r="C55" s="40">
        <v>0</v>
      </c>
      <c r="D55" s="40">
        <v>3804625.2618942778</v>
      </c>
      <c r="E55" s="98">
        <f t="shared" si="12"/>
        <v>3804625.2618942778</v>
      </c>
      <c r="F55" s="40">
        <v>0</v>
      </c>
      <c r="G55" s="40">
        <v>0</v>
      </c>
      <c r="H55" s="98">
        <f t="shared" si="13"/>
        <v>0</v>
      </c>
      <c r="I55" s="98">
        <f t="shared" si="14"/>
        <v>3804625.2618942778</v>
      </c>
    </row>
    <row r="56" spans="1:9" x14ac:dyDescent="0.25">
      <c r="A56" s="100" t="s">
        <v>155</v>
      </c>
      <c r="B56" s="99"/>
      <c r="C56" s="40">
        <v>-161333.11848999999</v>
      </c>
      <c r="D56" s="40">
        <v>-90673.451979999998</v>
      </c>
      <c r="E56" s="98">
        <f t="shared" si="12"/>
        <v>-252006.57046999998</v>
      </c>
      <c r="F56" s="40">
        <v>0</v>
      </c>
      <c r="G56" s="40">
        <v>0</v>
      </c>
      <c r="H56" s="98">
        <f t="shared" si="13"/>
        <v>0</v>
      </c>
      <c r="I56" s="98">
        <f t="shared" si="14"/>
        <v>-252006.57046999998</v>
      </c>
    </row>
    <row r="57" spans="1:9" x14ac:dyDescent="0.25">
      <c r="A57" s="100" t="s">
        <v>154</v>
      </c>
      <c r="B57" s="99"/>
      <c r="C57" s="40">
        <v>1903203.4633088324</v>
      </c>
      <c r="D57" s="40">
        <v>13207536.924726678</v>
      </c>
      <c r="E57" s="98">
        <f t="shared" si="12"/>
        <v>15110740.38803551</v>
      </c>
      <c r="F57" s="40">
        <v>0</v>
      </c>
      <c r="G57" s="40">
        <v>0</v>
      </c>
      <c r="H57" s="98">
        <f t="shared" si="13"/>
        <v>0</v>
      </c>
      <c r="I57" s="98">
        <f t="shared" si="14"/>
        <v>15110740.38803551</v>
      </c>
    </row>
    <row r="58" spans="1:9" x14ac:dyDescent="0.25">
      <c r="A58" s="100" t="s">
        <v>153</v>
      </c>
      <c r="B58" s="99"/>
      <c r="C58" s="40">
        <v>0</v>
      </c>
      <c r="D58" s="40">
        <v>0</v>
      </c>
      <c r="E58" s="98">
        <f t="shared" si="12"/>
        <v>0</v>
      </c>
      <c r="F58" s="40">
        <v>0</v>
      </c>
      <c r="G58" s="40">
        <v>0</v>
      </c>
      <c r="H58" s="98">
        <f t="shared" si="13"/>
        <v>0</v>
      </c>
      <c r="I58" s="98">
        <f t="shared" si="14"/>
        <v>0</v>
      </c>
    </row>
    <row r="59" spans="1:9" x14ac:dyDescent="0.25">
      <c r="A59" s="100" t="s">
        <v>152</v>
      </c>
      <c r="B59" s="99"/>
      <c r="C59" s="40">
        <v>321321.59103999997</v>
      </c>
      <c r="D59" s="40">
        <v>12066.9</v>
      </c>
      <c r="E59" s="98">
        <f t="shared" si="12"/>
        <v>333388.49103999999</v>
      </c>
      <c r="F59" s="40">
        <v>0</v>
      </c>
      <c r="G59" s="40">
        <v>0</v>
      </c>
      <c r="H59" s="98">
        <f t="shared" si="13"/>
        <v>0</v>
      </c>
      <c r="I59" s="98">
        <f t="shared" si="14"/>
        <v>333388.49103999999</v>
      </c>
    </row>
    <row r="60" spans="1:9" x14ac:dyDescent="0.25">
      <c r="A60" s="100" t="s">
        <v>151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25">
      <c r="A61" s="100" t="s">
        <v>150</v>
      </c>
      <c r="B61" s="99"/>
      <c r="C61" s="40">
        <v>0</v>
      </c>
      <c r="D61" s="40">
        <v>777502</v>
      </c>
      <c r="E61" s="98">
        <f t="shared" si="12"/>
        <v>777502</v>
      </c>
      <c r="F61" s="40">
        <v>0</v>
      </c>
      <c r="G61" s="40">
        <v>0</v>
      </c>
      <c r="H61" s="98">
        <f t="shared" si="13"/>
        <v>0</v>
      </c>
      <c r="I61" s="98">
        <f t="shared" si="14"/>
        <v>777502</v>
      </c>
    </row>
    <row r="62" spans="1:9" x14ac:dyDescent="0.25">
      <c r="A62" s="100" t="s">
        <v>137</v>
      </c>
      <c r="B62" s="99"/>
      <c r="C62" s="40">
        <v>296800.33247000002</v>
      </c>
      <c r="D62" s="40">
        <v>301.23705458791898</v>
      </c>
      <c r="E62" s="98">
        <f t="shared" si="12"/>
        <v>297101.56952458795</v>
      </c>
      <c r="F62" s="40">
        <v>0</v>
      </c>
      <c r="G62" s="40">
        <v>0</v>
      </c>
      <c r="H62" s="98">
        <f t="shared" si="13"/>
        <v>0</v>
      </c>
      <c r="I62" s="98">
        <f t="shared" si="14"/>
        <v>297101.56952458795</v>
      </c>
    </row>
    <row r="63" spans="1:9" x14ac:dyDescent="0.2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25">
      <c r="A64" s="103" t="s">
        <v>15</v>
      </c>
      <c r="B64" s="102"/>
      <c r="C64" s="101">
        <f>SUM(C65:C73)</f>
        <v>4639524.9803268099</v>
      </c>
      <c r="D64" s="101">
        <f>SUM(D65:D73)</f>
        <v>11775528.985607948</v>
      </c>
      <c r="E64" s="101">
        <f t="shared" ref="E64:E73" si="15">SUM(C64:D64)</f>
        <v>16415053.965934757</v>
      </c>
      <c r="F64" s="101">
        <f>SUM(F65:F73)</f>
        <v>0</v>
      </c>
      <c r="G64" s="101">
        <f>SUM(G65:G73)</f>
        <v>0</v>
      </c>
      <c r="H64" s="101">
        <f t="shared" ref="H64:H73" si="16">SUM(F64:G64)</f>
        <v>0</v>
      </c>
      <c r="I64" s="101">
        <f t="shared" ref="I64:I73" si="17">E64+H64</f>
        <v>16415053.965934757</v>
      </c>
    </row>
    <row r="65" spans="1:9" x14ac:dyDescent="0.25">
      <c r="A65" s="100" t="s">
        <v>157</v>
      </c>
      <c r="B65" s="99"/>
      <c r="C65" s="40">
        <v>9668.5468899999996</v>
      </c>
      <c r="D65" s="40">
        <v>1229010.89748</v>
      </c>
      <c r="E65" s="98">
        <f t="shared" si="15"/>
        <v>1238679.4443700002</v>
      </c>
      <c r="F65" s="40">
        <v>0</v>
      </c>
      <c r="G65" s="40">
        <v>0</v>
      </c>
      <c r="H65" s="98">
        <f t="shared" si="16"/>
        <v>0</v>
      </c>
      <c r="I65" s="98">
        <f t="shared" si="17"/>
        <v>1238679.4443700002</v>
      </c>
    </row>
    <row r="66" spans="1:9" x14ac:dyDescent="0.25">
      <c r="A66" s="100" t="s">
        <v>156</v>
      </c>
      <c r="B66" s="99"/>
      <c r="C66" s="40">
        <v>14108.632317862999</v>
      </c>
      <c r="D66" s="40">
        <v>320216.39712815586</v>
      </c>
      <c r="E66" s="98">
        <f t="shared" si="15"/>
        <v>334325.02944601886</v>
      </c>
      <c r="F66" s="40">
        <v>0</v>
      </c>
      <c r="G66" s="40">
        <v>0</v>
      </c>
      <c r="H66" s="98">
        <f t="shared" si="16"/>
        <v>0</v>
      </c>
      <c r="I66" s="98">
        <f t="shared" si="17"/>
        <v>334325.02944601886</v>
      </c>
    </row>
    <row r="67" spans="1:9" x14ac:dyDescent="0.25">
      <c r="A67" s="100" t="s">
        <v>155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25">
      <c r="A68" s="100" t="s">
        <v>154</v>
      </c>
      <c r="B68" s="99"/>
      <c r="C68" s="40">
        <v>1813068.556810888</v>
      </c>
      <c r="D68" s="40">
        <v>6634558.3936918136</v>
      </c>
      <c r="E68" s="98">
        <f t="shared" si="15"/>
        <v>8447626.9505027011</v>
      </c>
      <c r="F68" s="40">
        <v>0</v>
      </c>
      <c r="G68" s="40">
        <v>0</v>
      </c>
      <c r="H68" s="98">
        <f t="shared" si="16"/>
        <v>0</v>
      </c>
      <c r="I68" s="98">
        <f t="shared" si="17"/>
        <v>8447626.9505027011</v>
      </c>
    </row>
    <row r="69" spans="1:9" x14ac:dyDescent="0.25">
      <c r="A69" s="100" t="s">
        <v>153</v>
      </c>
      <c r="B69" s="99"/>
      <c r="C69" s="40">
        <v>1107814.6069338594</v>
      </c>
      <c r="D69" s="40">
        <v>2940473.6725934185</v>
      </c>
      <c r="E69" s="98">
        <f t="shared" si="15"/>
        <v>4048288.2795272777</v>
      </c>
      <c r="F69" s="40">
        <v>0</v>
      </c>
      <c r="G69" s="40">
        <v>0</v>
      </c>
      <c r="H69" s="98">
        <f t="shared" si="16"/>
        <v>0</v>
      </c>
      <c r="I69" s="98">
        <f t="shared" si="17"/>
        <v>4048288.2795272777</v>
      </c>
    </row>
    <row r="70" spans="1:9" x14ac:dyDescent="0.25">
      <c r="A70" s="100" t="s">
        <v>152</v>
      </c>
      <c r="B70" s="99"/>
      <c r="C70" s="40">
        <v>1184266.5168000001</v>
      </c>
      <c r="D70" s="40">
        <v>0</v>
      </c>
      <c r="E70" s="98">
        <f t="shared" si="15"/>
        <v>1184266.5168000001</v>
      </c>
      <c r="F70" s="40">
        <v>0</v>
      </c>
      <c r="G70" s="40">
        <v>0</v>
      </c>
      <c r="H70" s="98">
        <f t="shared" si="16"/>
        <v>0</v>
      </c>
      <c r="I70" s="98">
        <f t="shared" si="17"/>
        <v>1184266.5168000001</v>
      </c>
    </row>
    <row r="71" spans="1:9" x14ac:dyDescent="0.25">
      <c r="A71" s="100" t="s">
        <v>151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25">
      <c r="A72" s="100" t="s">
        <v>150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25">
      <c r="A73" s="100" t="s">
        <v>137</v>
      </c>
      <c r="B73" s="99"/>
      <c r="C73" s="40">
        <v>510598.1205742</v>
      </c>
      <c r="D73" s="40">
        <v>651269.62471456174</v>
      </c>
      <c r="E73" s="98">
        <f t="shared" si="15"/>
        <v>1161867.7452887618</v>
      </c>
      <c r="F73" s="40">
        <v>0</v>
      </c>
      <c r="G73" s="40">
        <v>0</v>
      </c>
      <c r="H73" s="98">
        <f t="shared" si="16"/>
        <v>0</v>
      </c>
      <c r="I73" s="98">
        <f t="shared" si="17"/>
        <v>1161867.7452887618</v>
      </c>
    </row>
    <row r="74" spans="1:9" x14ac:dyDescent="0.2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25">
      <c r="A75" s="103" t="s">
        <v>14</v>
      </c>
      <c r="B75" s="102"/>
      <c r="C75" s="101">
        <f>SUM(C76:C81)</f>
        <v>95729916.9132002</v>
      </c>
      <c r="D75" s="101">
        <f>SUM(D76:D81)</f>
        <v>104676355.30132151</v>
      </c>
      <c r="E75" s="101">
        <f t="shared" ref="E75:E81" si="18">SUM(C75:D75)</f>
        <v>200406272.21452171</v>
      </c>
      <c r="F75" s="101">
        <f>SUM(F76:F81)</f>
        <v>6390.4279402099592</v>
      </c>
      <c r="G75" s="101">
        <f>SUM(G76:G81)</f>
        <v>311151.22862077004</v>
      </c>
      <c r="H75" s="101">
        <f t="shared" ref="H75:H81" si="19">SUM(F75:G75)</f>
        <v>317541.65656098002</v>
      </c>
      <c r="I75" s="101">
        <f t="shared" ref="I75:I81" si="20">E75+H75</f>
        <v>200723813.87108269</v>
      </c>
    </row>
    <row r="76" spans="1:9" x14ac:dyDescent="0.25">
      <c r="A76" s="100" t="s">
        <v>149</v>
      </c>
      <c r="B76" s="99"/>
      <c r="C76" s="40">
        <v>15619314.93919619</v>
      </c>
      <c r="D76" s="40">
        <v>9702271.4706371073</v>
      </c>
      <c r="E76" s="98">
        <f t="shared" si="18"/>
        <v>25321586.409833297</v>
      </c>
      <c r="F76" s="40">
        <v>3809.54869943519</v>
      </c>
      <c r="G76" s="40">
        <v>95196.323201544801</v>
      </c>
      <c r="H76" s="98">
        <f t="shared" si="19"/>
        <v>99005.871900979997</v>
      </c>
      <c r="I76" s="98">
        <f t="shared" si="20"/>
        <v>25420592.281734277</v>
      </c>
    </row>
    <row r="77" spans="1:9" x14ac:dyDescent="0.25">
      <c r="A77" s="100" t="s">
        <v>148</v>
      </c>
      <c r="B77" s="99"/>
      <c r="C77" s="40">
        <v>36478786.593367562</v>
      </c>
      <c r="D77" s="40">
        <v>75301104.37160939</v>
      </c>
      <c r="E77" s="98">
        <f t="shared" si="18"/>
        <v>111779890.96497695</v>
      </c>
      <c r="F77" s="40">
        <v>1838.15024865852</v>
      </c>
      <c r="G77" s="40">
        <v>208354.72847134148</v>
      </c>
      <c r="H77" s="98">
        <f t="shared" si="19"/>
        <v>210192.87872000001</v>
      </c>
      <c r="I77" s="98">
        <f t="shared" si="20"/>
        <v>111990083.84369695</v>
      </c>
    </row>
    <row r="78" spans="1:9" x14ac:dyDescent="0.25">
      <c r="A78" s="100" t="s">
        <v>147</v>
      </c>
      <c r="B78" s="99"/>
      <c r="C78" s="40">
        <v>14995714.401130717</v>
      </c>
      <c r="D78" s="40">
        <v>7165480.3261068333</v>
      </c>
      <c r="E78" s="98">
        <f t="shared" si="18"/>
        <v>22161194.727237552</v>
      </c>
      <c r="F78" s="40">
        <v>0</v>
      </c>
      <c r="G78" s="40">
        <v>0</v>
      </c>
      <c r="H78" s="98">
        <f t="shared" si="19"/>
        <v>0</v>
      </c>
      <c r="I78" s="98">
        <f t="shared" si="20"/>
        <v>22161194.727237552</v>
      </c>
    </row>
    <row r="79" spans="1:9" x14ac:dyDescent="0.25">
      <c r="A79" s="100" t="s">
        <v>146</v>
      </c>
      <c r="B79" s="99"/>
      <c r="C79" s="40">
        <v>28037875.755980827</v>
      </c>
      <c r="D79" s="40">
        <v>12274874.975525068</v>
      </c>
      <c r="E79" s="98">
        <f t="shared" si="18"/>
        <v>40312750.731505893</v>
      </c>
      <c r="F79" s="40">
        <v>0</v>
      </c>
      <c r="G79" s="40">
        <v>0</v>
      </c>
      <c r="H79" s="98">
        <f t="shared" si="19"/>
        <v>0</v>
      </c>
      <c r="I79" s="98">
        <f t="shared" si="20"/>
        <v>40312750.731505893</v>
      </c>
    </row>
    <row r="80" spans="1:9" x14ac:dyDescent="0.25">
      <c r="A80" s="100" t="s">
        <v>145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25">
      <c r="A81" s="100" t="s">
        <v>137</v>
      </c>
      <c r="B81" s="99"/>
      <c r="C81" s="40">
        <v>598225.22352490504</v>
      </c>
      <c r="D81" s="40">
        <v>232624.15744310009</v>
      </c>
      <c r="E81" s="98">
        <f t="shared" si="18"/>
        <v>830849.38096800516</v>
      </c>
      <c r="F81" s="40">
        <v>742.72899211624895</v>
      </c>
      <c r="G81" s="40">
        <v>7600.1769478837496</v>
      </c>
      <c r="H81" s="98">
        <f t="shared" si="19"/>
        <v>8342.9059399999987</v>
      </c>
      <c r="I81" s="98">
        <f t="shared" si="20"/>
        <v>839192.28690800513</v>
      </c>
    </row>
    <row r="82" spans="1:9" x14ac:dyDescent="0.2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25">
      <c r="A83" s="103" t="s">
        <v>13</v>
      </c>
      <c r="B83" s="102"/>
      <c r="C83" s="101">
        <f>SUM(C84:C88)</f>
        <v>33215578.758419946</v>
      </c>
      <c r="D83" s="101">
        <f>SUM(D84:D88)</f>
        <v>47346578.216147259</v>
      </c>
      <c r="E83" s="101">
        <f t="shared" ref="E83:E88" si="21">SUM(C83:D83)</f>
        <v>80562156.974567205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80562156.974567205</v>
      </c>
    </row>
    <row r="84" spans="1:9" x14ac:dyDescent="0.25">
      <c r="A84" s="100" t="s">
        <v>144</v>
      </c>
      <c r="B84" s="99"/>
      <c r="C84" s="40">
        <v>27890487.203934699</v>
      </c>
      <c r="D84" s="40">
        <v>30056771.610172495</v>
      </c>
      <c r="E84" s="98">
        <f t="shared" si="21"/>
        <v>57947258.814107195</v>
      </c>
      <c r="F84" s="40">
        <v>0</v>
      </c>
      <c r="G84" s="40">
        <v>0</v>
      </c>
      <c r="H84" s="98">
        <f t="shared" si="22"/>
        <v>0</v>
      </c>
      <c r="I84" s="98">
        <f t="shared" si="23"/>
        <v>57947258.814107195</v>
      </c>
    </row>
    <row r="85" spans="1:9" x14ac:dyDescent="0.25">
      <c r="A85" s="100" t="s">
        <v>143</v>
      </c>
      <c r="B85" s="99"/>
      <c r="C85" s="40">
        <v>274806.86576692399</v>
      </c>
      <c r="D85" s="40">
        <v>598178.47937307658</v>
      </c>
      <c r="E85" s="98">
        <f t="shared" si="21"/>
        <v>872985.34514000057</v>
      </c>
      <c r="F85" s="40">
        <v>0</v>
      </c>
      <c r="G85" s="40">
        <v>0</v>
      </c>
      <c r="H85" s="98">
        <f t="shared" si="22"/>
        <v>0</v>
      </c>
      <c r="I85" s="98">
        <f t="shared" si="23"/>
        <v>872985.34514000057</v>
      </c>
    </row>
    <row r="86" spans="1:9" x14ac:dyDescent="0.25">
      <c r="A86" s="100" t="s">
        <v>142</v>
      </c>
      <c r="B86" s="99"/>
      <c r="C86" s="40">
        <v>1599614.79612454</v>
      </c>
      <c r="D86" s="40">
        <v>1233738.3845754559</v>
      </c>
      <c r="E86" s="98">
        <f t="shared" si="21"/>
        <v>2833353.1806999957</v>
      </c>
      <c r="F86" s="40">
        <v>0</v>
      </c>
      <c r="G86" s="40">
        <v>0</v>
      </c>
      <c r="H86" s="98">
        <f t="shared" si="22"/>
        <v>0</v>
      </c>
      <c r="I86" s="98">
        <f t="shared" si="23"/>
        <v>2833353.1806999957</v>
      </c>
    </row>
    <row r="87" spans="1:9" x14ac:dyDescent="0.25">
      <c r="A87" s="100" t="s">
        <v>141</v>
      </c>
      <c r="B87" s="99"/>
      <c r="C87" s="40">
        <v>3344275.6484137801</v>
      </c>
      <c r="D87" s="40">
        <v>13728194.022966227</v>
      </c>
      <c r="E87" s="98">
        <f t="shared" si="21"/>
        <v>17072469.671380006</v>
      </c>
      <c r="F87" s="40">
        <v>0</v>
      </c>
      <c r="G87" s="40">
        <v>0</v>
      </c>
      <c r="H87" s="98">
        <f t="shared" si="22"/>
        <v>0</v>
      </c>
      <c r="I87" s="98">
        <f t="shared" si="23"/>
        <v>17072469.671380006</v>
      </c>
    </row>
    <row r="88" spans="1:9" x14ac:dyDescent="0.25">
      <c r="A88" s="100" t="s">
        <v>137</v>
      </c>
      <c r="B88" s="99"/>
      <c r="C88" s="40">
        <v>106394.24417999999</v>
      </c>
      <c r="D88" s="40">
        <v>1729695.71906</v>
      </c>
      <c r="E88" s="98">
        <f t="shared" si="21"/>
        <v>1836089.96324</v>
      </c>
      <c r="F88" s="40">
        <v>0</v>
      </c>
      <c r="G88" s="40">
        <v>0</v>
      </c>
      <c r="H88" s="98">
        <f t="shared" si="22"/>
        <v>0</v>
      </c>
      <c r="I88" s="98">
        <f t="shared" si="23"/>
        <v>1836089.96324</v>
      </c>
    </row>
    <row r="89" spans="1:9" x14ac:dyDescent="0.2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25">
      <c r="A90" s="103" t="s">
        <v>11</v>
      </c>
      <c r="B90" s="102"/>
      <c r="C90" s="101">
        <f>SUM(C91:C94)</f>
        <v>2141838.4431534694</v>
      </c>
      <c r="D90" s="101">
        <f>SUM(D91:D94)</f>
        <v>32730572.41602654</v>
      </c>
      <c r="E90" s="101">
        <f>SUM(C90:D90)</f>
        <v>34872410.859180011</v>
      </c>
      <c r="F90" s="101">
        <f>SUM(F91:F94)</f>
        <v>71696.66481891209</v>
      </c>
      <c r="G90" s="101">
        <f>SUM(G91:G94)</f>
        <v>3291560.9026927869</v>
      </c>
      <c r="H90" s="101">
        <f>SUM(F90:G90)</f>
        <v>3363257.5675116992</v>
      </c>
      <c r="I90" s="101">
        <f>E90+H90</f>
        <v>38235668.426691711</v>
      </c>
    </row>
    <row r="91" spans="1:9" x14ac:dyDescent="0.25">
      <c r="A91" s="100" t="s">
        <v>140</v>
      </c>
      <c r="B91" s="99"/>
      <c r="C91" s="40">
        <v>2141075.7905127509</v>
      </c>
      <c r="D91" s="40">
        <v>31672415.834727257</v>
      </c>
      <c r="E91" s="98">
        <f>SUM(C91:D91)</f>
        <v>33813491.625240006</v>
      </c>
      <c r="F91" s="40">
        <v>71522.084013839398</v>
      </c>
      <c r="G91" s="40">
        <v>3024235.4834978599</v>
      </c>
      <c r="H91" s="98">
        <f>SUM(F91:G91)</f>
        <v>3095757.5675116992</v>
      </c>
      <c r="I91" s="98">
        <f>E91+H91</f>
        <v>36909249.192751706</v>
      </c>
    </row>
    <row r="92" spans="1:9" x14ac:dyDescent="0.25">
      <c r="A92" s="100" t="s">
        <v>139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25">
      <c r="A93" s="100" t="s">
        <v>138</v>
      </c>
      <c r="B93" s="99"/>
      <c r="C93" s="40">
        <v>414.23346318100999</v>
      </c>
      <c r="D93" s="40">
        <v>479642.58673681901</v>
      </c>
      <c r="E93" s="98">
        <f>SUM(C93:D93)</f>
        <v>480056.82020000002</v>
      </c>
      <c r="F93" s="40">
        <v>0</v>
      </c>
      <c r="G93" s="40">
        <v>0</v>
      </c>
      <c r="H93" s="98">
        <f>SUM(F93:G93)</f>
        <v>0</v>
      </c>
      <c r="I93" s="98">
        <f>E93+H93</f>
        <v>480056.82020000002</v>
      </c>
    </row>
    <row r="94" spans="1:9" x14ac:dyDescent="0.25">
      <c r="A94" s="100" t="s">
        <v>137</v>
      </c>
      <c r="B94" s="99"/>
      <c r="C94" s="40">
        <v>348.41917753722998</v>
      </c>
      <c r="D94" s="40">
        <v>578513.99456246302</v>
      </c>
      <c r="E94" s="98">
        <f>SUM(C94:D94)</f>
        <v>578862.41374000022</v>
      </c>
      <c r="F94" s="40">
        <v>174.58080507269199</v>
      </c>
      <c r="G94" s="40">
        <v>267325.41919492697</v>
      </c>
      <c r="H94" s="98">
        <f>SUM(F94:G94)</f>
        <v>267499.99999999965</v>
      </c>
      <c r="I94" s="98">
        <f>E94+H94</f>
        <v>846362.41373999987</v>
      </c>
    </row>
    <row r="95" spans="1:9" x14ac:dyDescent="0.2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0" zoomScaleNormal="80" workbookViewId="0">
      <selection activeCell="F42" sqref="F42"/>
    </sheetView>
  </sheetViews>
  <sheetFormatPr defaultRowHeight="15" x14ac:dyDescent="0.25"/>
  <cols>
    <col min="1" max="1" width="73.42578125" bestFit="1" customWidth="1"/>
    <col min="2" max="2" width="28.7109375" bestFit="1" customWidth="1"/>
    <col min="3" max="3" width="5.7109375" customWidth="1"/>
    <col min="4" max="4" width="29.7109375" bestFit="1" customWidth="1"/>
    <col min="5" max="5" width="5.28515625" customWidth="1"/>
    <col min="6" max="6" width="11.28515625" bestFit="1" customWidth="1"/>
    <col min="7" max="7" width="12.5703125" bestFit="1" customWidth="1"/>
    <col min="8" max="8" width="19.42578125" customWidth="1"/>
    <col min="9" max="9" width="14" bestFit="1" customWidth="1"/>
    <col min="10" max="10" width="12.28515625" bestFit="1" customWidth="1"/>
    <col min="11" max="11" width="14" bestFit="1" customWidth="1"/>
    <col min="12" max="12" width="19.42578125" customWidth="1"/>
    <col min="13" max="13" width="14" bestFit="1" customWidth="1"/>
    <col min="14" max="14" width="12.28515625" bestFit="1" customWidth="1"/>
    <col min="15" max="15" width="14" bestFit="1" customWidth="1"/>
  </cols>
  <sheetData>
    <row r="1" spans="1:15" ht="21" thickBot="1" x14ac:dyDescent="0.3">
      <c r="A1" s="1" t="s">
        <v>209</v>
      </c>
      <c r="B1" s="20"/>
      <c r="C1" s="20"/>
      <c r="D1" s="19"/>
      <c r="E1" s="19"/>
      <c r="F1" s="185">
        <v>44012</v>
      </c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/>
      <c r="B3" s="200" t="s">
        <v>208</v>
      </c>
      <c r="C3" s="105"/>
      <c r="D3" s="200" t="s">
        <v>207</v>
      </c>
      <c r="E3" s="105"/>
      <c r="F3" s="203" t="s">
        <v>33</v>
      </c>
      <c r="G3" s="204"/>
      <c r="H3" s="29"/>
      <c r="I3" s="207" t="s">
        <v>206</v>
      </c>
      <c r="J3" s="208"/>
      <c r="K3" s="209"/>
      <c r="L3" s="29"/>
      <c r="M3" s="207" t="s">
        <v>205</v>
      </c>
      <c r="N3" s="208"/>
      <c r="O3" s="209"/>
    </row>
    <row r="4" spans="1:15" x14ac:dyDescent="0.25">
      <c r="A4" s="16"/>
      <c r="B4" s="201" t="s">
        <v>204</v>
      </c>
      <c r="C4" s="105"/>
      <c r="D4" s="201"/>
      <c r="E4" s="105"/>
      <c r="F4" s="205"/>
      <c r="G4" s="206"/>
      <c r="H4" s="29"/>
      <c r="I4" s="210"/>
      <c r="J4" s="211"/>
      <c r="K4" s="212"/>
      <c r="L4" s="29"/>
      <c r="M4" s="210"/>
      <c r="N4" s="211"/>
      <c r="O4" s="212"/>
    </row>
    <row r="5" spans="1:15" ht="15.75" thickBot="1" x14ac:dyDescent="0.3">
      <c r="A5" s="16"/>
      <c r="B5" s="202"/>
      <c r="C5" s="105"/>
      <c r="D5" s="202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25">
      <c r="A6" s="16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21" thickBot="1" x14ac:dyDescent="0.3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25">
      <c r="A10" s="126" t="s">
        <v>194</v>
      </c>
      <c r="B10" s="120">
        <f>SUM(B18:B21)</f>
        <v>1426800153.5395162</v>
      </c>
      <c r="C10" s="11"/>
      <c r="D10" s="120">
        <f>SUM(D18:D21)</f>
        <v>-434881.94091264333</v>
      </c>
      <c r="E10" s="11"/>
      <c r="F10" s="120">
        <f>SUM(F18:F21)</f>
        <v>45833815.030313045</v>
      </c>
      <c r="G10" s="132"/>
      <c r="H10" s="29"/>
      <c r="I10" s="120">
        <f>SUM(I18:I21)</f>
        <v>1053406927.379522</v>
      </c>
      <c r="J10" s="120">
        <f>SUM(J18:J21)</f>
        <v>6687976.6520967232</v>
      </c>
      <c r="K10" s="120">
        <f>I10-J10</f>
        <v>1046718950.7274252</v>
      </c>
      <c r="L10" s="29"/>
      <c r="M10" s="120">
        <f>B10+F10+I10</f>
        <v>2526040895.9493513</v>
      </c>
      <c r="N10" s="120">
        <f>D10+J10</f>
        <v>6253094.7111840798</v>
      </c>
      <c r="O10" s="120">
        <f>M10-N10</f>
        <v>2519787801.2381673</v>
      </c>
    </row>
    <row r="11" spans="1:15" x14ac:dyDescent="0.25">
      <c r="A11" s="134" t="s">
        <v>197</v>
      </c>
      <c r="B11" s="121">
        <v>3446933.4126592097</v>
      </c>
      <c r="C11" s="11"/>
      <c r="D11" s="121">
        <v>1050720.5856653135</v>
      </c>
      <c r="E11" s="11"/>
      <c r="F11" s="121">
        <v>3178696.0346907759</v>
      </c>
      <c r="G11" s="132"/>
      <c r="H11" s="29"/>
      <c r="I11" s="121">
        <v>35014939.36146</v>
      </c>
      <c r="J11" s="121">
        <v>0</v>
      </c>
      <c r="K11" s="120">
        <f>I11-J11</f>
        <v>35014939.36146</v>
      </c>
      <c r="L11" s="29"/>
      <c r="M11" s="120">
        <f>B11+F11+I11</f>
        <v>41640568.808809988</v>
      </c>
      <c r="N11" s="120">
        <f>D11+J11</f>
        <v>1050720.5856653135</v>
      </c>
      <c r="O11" s="120">
        <f>M11-N11</f>
        <v>40589848.223144673</v>
      </c>
    </row>
    <row r="12" spans="1:15" x14ac:dyDescent="0.25">
      <c r="A12" s="134" t="s">
        <v>196</v>
      </c>
      <c r="B12" s="121">
        <v>-473051.56048615382</v>
      </c>
      <c r="C12" s="11"/>
      <c r="D12" s="121">
        <v>-143734.74507022876</v>
      </c>
      <c r="E12" s="11"/>
      <c r="F12" s="121">
        <v>62772.885490862929</v>
      </c>
      <c r="G12" s="132"/>
      <c r="H12" s="29"/>
      <c r="I12" s="121">
        <v>10148341</v>
      </c>
      <c r="J12" s="121">
        <v>0</v>
      </c>
      <c r="K12" s="120">
        <f>I12-J12</f>
        <v>10148341</v>
      </c>
      <c r="L12" s="29"/>
      <c r="M12" s="120">
        <f>B12+F12+I12</f>
        <v>9738062.3250047099</v>
      </c>
      <c r="N12" s="120">
        <f>D12+J12</f>
        <v>-143734.74507022876</v>
      </c>
      <c r="O12" s="120">
        <f>M12-N12</f>
        <v>9881797.0700749382</v>
      </c>
    </row>
    <row r="13" spans="1:15" x14ac:dyDescent="0.25">
      <c r="A13" s="134" t="s">
        <v>195</v>
      </c>
      <c r="B13" s="121">
        <v>921402.87965405337</v>
      </c>
      <c r="C13" s="11"/>
      <c r="D13" s="121">
        <v>85156.221929157939</v>
      </c>
      <c r="E13" s="11"/>
      <c r="F13" s="121">
        <v>526226.93156952108</v>
      </c>
      <c r="G13" s="132"/>
      <c r="H13" s="29"/>
      <c r="I13" s="121">
        <v>101788.72567</v>
      </c>
      <c r="J13" s="121">
        <v>387237.84445999999</v>
      </c>
      <c r="K13" s="120">
        <f>I13-J13</f>
        <v>-285449.11878999998</v>
      </c>
      <c r="L13" s="29"/>
      <c r="M13" s="120">
        <f>B13+F13+I13</f>
        <v>1549418.5368935745</v>
      </c>
      <c r="N13" s="120">
        <f>D13+J13</f>
        <v>472394.0663891579</v>
      </c>
      <c r="O13" s="120">
        <f>M13-N13</f>
        <v>1077024.4705044166</v>
      </c>
    </row>
    <row r="14" spans="1:15" x14ac:dyDescent="0.25">
      <c r="A14" s="133" t="s">
        <v>0</v>
      </c>
      <c r="B14" s="120">
        <f>SUM(B10:B13)</f>
        <v>1430695438.2713435</v>
      </c>
      <c r="C14" s="11"/>
      <c r="D14" s="120">
        <f>SUM(D10:D13)</f>
        <v>557260.12161159934</v>
      </c>
      <c r="E14" s="11"/>
      <c r="F14" s="120">
        <f>SUM(F10:F13)</f>
        <v>49601510.882064208</v>
      </c>
      <c r="G14" s="132"/>
      <c r="H14" s="29"/>
      <c r="I14" s="120">
        <f>SUM(I10:I13)</f>
        <v>1098671996.4666522</v>
      </c>
      <c r="J14" s="120">
        <f>SUM(J10:J13)</f>
        <v>7075214.4965567235</v>
      </c>
      <c r="K14" s="120">
        <f>SUM(K10:K13)</f>
        <v>1091596781.9700954</v>
      </c>
      <c r="L14" s="29"/>
      <c r="M14" s="120">
        <f>SUM(M10:M13)</f>
        <v>2578968945.620059</v>
      </c>
      <c r="N14" s="120">
        <f>SUM(N10:N13)</f>
        <v>7632474.6181683224</v>
      </c>
      <c r="O14" s="120">
        <f>SUM(O10:O13)</f>
        <v>2571336471.0018911</v>
      </c>
    </row>
    <row r="15" spans="1:15" ht="15.75" thickBot="1" x14ac:dyDescent="0.3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1" thickBot="1" x14ac:dyDescent="0.3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2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5">
      <c r="A18" s="126" t="s">
        <v>1</v>
      </c>
      <c r="B18" s="124">
        <v>-61511773.104165696</v>
      </c>
      <c r="C18" s="125"/>
      <c r="D18" s="124">
        <v>-1376187.5255895914</v>
      </c>
      <c r="E18" s="125"/>
      <c r="F18" s="124">
        <v>30297423.489147481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-31214349.615018215</v>
      </c>
      <c r="N18" s="120">
        <f>D18+J18</f>
        <v>-1376187.5255895914</v>
      </c>
      <c r="O18" s="120">
        <f>M18-N18</f>
        <v>-29838162.089428622</v>
      </c>
    </row>
    <row r="19" spans="1:15" x14ac:dyDescent="0.25">
      <c r="A19" s="126" t="s">
        <v>193</v>
      </c>
      <c r="B19" s="124">
        <v>179638936.22696152</v>
      </c>
      <c r="C19" s="125"/>
      <c r="D19" s="124">
        <v>860415.94262702588</v>
      </c>
      <c r="E19" s="125"/>
      <c r="F19" s="124">
        <v>2036636.2619158681</v>
      </c>
      <c r="G19" s="123" t="s">
        <v>276</v>
      </c>
      <c r="H19" s="122"/>
      <c r="I19" s="121">
        <v>3252776.0131399701</v>
      </c>
      <c r="J19" s="121">
        <v>136770.84007999999</v>
      </c>
      <c r="K19" s="120">
        <f>I19-J19</f>
        <v>3116005.1730599701</v>
      </c>
      <c r="L19" s="29"/>
      <c r="M19" s="120">
        <f>B19+F19+I19</f>
        <v>184928348.50201735</v>
      </c>
      <c r="N19" s="120">
        <f>D19+J19</f>
        <v>997186.78270702588</v>
      </c>
      <c r="O19" s="120">
        <f>M19-N19</f>
        <v>183931161.71931031</v>
      </c>
    </row>
    <row r="20" spans="1:15" x14ac:dyDescent="0.25">
      <c r="A20" s="126" t="s">
        <v>192</v>
      </c>
      <c r="B20" s="124">
        <v>1178830285.7376642</v>
      </c>
      <c r="C20" s="125"/>
      <c r="D20" s="124">
        <v>31158.679748875591</v>
      </c>
      <c r="E20" s="125"/>
      <c r="F20" s="124">
        <v>11800588.012143055</v>
      </c>
      <c r="G20" s="123" t="s">
        <v>276</v>
      </c>
      <c r="H20" s="122"/>
      <c r="I20" s="121">
        <v>1046856121.9056525</v>
      </c>
      <c r="J20" s="121">
        <v>6536861.3750167238</v>
      </c>
      <c r="K20" s="120">
        <f>I20-J20</f>
        <v>1040319260.5306358</v>
      </c>
      <c r="L20" s="29"/>
      <c r="M20" s="120">
        <f>B20+F20+I20</f>
        <v>2237486995.6554599</v>
      </c>
      <c r="N20" s="120">
        <f>D20+J20</f>
        <v>6568020.0547655998</v>
      </c>
      <c r="O20" s="120">
        <f>M20-N20</f>
        <v>2230918975.6006942</v>
      </c>
    </row>
    <row r="21" spans="1:15" x14ac:dyDescent="0.25">
      <c r="A21" s="126" t="s">
        <v>191</v>
      </c>
      <c r="B21" s="124">
        <v>129842704.67905614</v>
      </c>
      <c r="C21" s="125"/>
      <c r="D21" s="124">
        <v>49730.962301046558</v>
      </c>
      <c r="E21" s="125"/>
      <c r="F21" s="124">
        <v>1699167.2671066474</v>
      </c>
      <c r="G21" s="123" t="s">
        <v>276</v>
      </c>
      <c r="H21" s="122"/>
      <c r="I21" s="121">
        <v>3298029.4607295375</v>
      </c>
      <c r="J21" s="121">
        <v>14344.437</v>
      </c>
      <c r="K21" s="120">
        <f>I21-J21</f>
        <v>3283685.0237295376</v>
      </c>
      <c r="L21" s="29"/>
      <c r="M21" s="120">
        <f>B21+F21+I21</f>
        <v>134839901.40689233</v>
      </c>
      <c r="N21" s="120">
        <f>D21+J21</f>
        <v>64075.399301046557</v>
      </c>
      <c r="O21" s="120">
        <f>M21-N21</f>
        <v>134775826.00759128</v>
      </c>
    </row>
    <row r="22" spans="1:15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topLeftCell="A4" zoomScale="80" zoomScaleNormal="80" workbookViewId="0">
      <pane xSplit="1" topLeftCell="G1" activePane="topRight" state="frozen"/>
      <selection activeCell="F42" sqref="F42"/>
      <selection pane="topRight" activeCell="O23" sqref="O23"/>
    </sheetView>
  </sheetViews>
  <sheetFormatPr defaultRowHeight="15" x14ac:dyDescent="0.25"/>
  <cols>
    <col min="1" max="1" width="82.7109375" bestFit="1" customWidth="1"/>
    <col min="2" max="2" width="17" bestFit="1" customWidth="1"/>
    <col min="3" max="3" width="14.710937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0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9.5703125" bestFit="1" customWidth="1"/>
    <col min="14" max="14" width="8.7109375" bestFit="1" customWidth="1"/>
    <col min="15" max="15" width="14.5703125" bestFit="1" customWidth="1"/>
    <col min="16" max="16" width="16.140625" bestFit="1" customWidth="1"/>
    <col min="17" max="17" width="17" bestFit="1" customWidth="1"/>
    <col min="18" max="18" width="14.7109375" bestFit="1" customWidth="1"/>
    <col min="19" max="19" width="15" bestFit="1" customWidth="1"/>
    <col min="20" max="21" width="14.42578125" bestFit="1" customWidth="1"/>
    <col min="22" max="22" width="11.7109375" bestFit="1" customWidth="1"/>
    <col min="23" max="23" width="13.28515625" bestFit="1" customWidth="1"/>
    <col min="24" max="24" width="8.85546875" bestFit="1" customWidth="1"/>
    <col min="25" max="25" width="12.28515625" bestFit="1" customWidth="1"/>
    <col min="26" max="26" width="9.5703125" bestFit="1" customWidth="1"/>
    <col min="27" max="27" width="7.7109375" bestFit="1" customWidth="1"/>
    <col min="28" max="28" width="14.5703125" bestFit="1" customWidth="1"/>
    <col min="29" max="29" width="16.140625" bestFit="1" customWidth="1"/>
  </cols>
  <sheetData>
    <row r="1" spans="1:29" ht="21" thickBot="1" x14ac:dyDescent="0.35">
      <c r="A1" s="1" t="s">
        <v>240</v>
      </c>
      <c r="B1" s="96"/>
      <c r="C1" s="95"/>
      <c r="D1" s="96"/>
      <c r="E1" s="184">
        <v>44012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5">
      <c r="A3" s="156"/>
      <c r="B3" s="213" t="s">
        <v>239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 t="s">
        <v>238</v>
      </c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5"/>
    </row>
    <row r="4" spans="1:29" ht="45.75" thickBot="1" x14ac:dyDescent="0.3">
      <c r="A4" s="156"/>
      <c r="B4" s="155" t="s">
        <v>235</v>
      </c>
      <c r="C4" s="154" t="s">
        <v>234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4" t="s">
        <v>225</v>
      </c>
      <c r="Q4" s="154" t="s">
        <v>235</v>
      </c>
      <c r="R4" s="154" t="s">
        <v>234</v>
      </c>
      <c r="S4" s="154" t="s">
        <v>233</v>
      </c>
      <c r="T4" s="154" t="s">
        <v>232</v>
      </c>
      <c r="U4" s="154" t="s">
        <v>231</v>
      </c>
      <c r="V4" s="154" t="s">
        <v>2</v>
      </c>
      <c r="W4" s="154" t="s">
        <v>230</v>
      </c>
      <c r="X4" s="154" t="s">
        <v>229</v>
      </c>
      <c r="Y4" s="154" t="s">
        <v>228</v>
      </c>
      <c r="Z4" s="154" t="s">
        <v>227</v>
      </c>
      <c r="AA4" s="154" t="s">
        <v>137</v>
      </c>
      <c r="AB4" s="154" t="s">
        <v>226</v>
      </c>
      <c r="AC4" s="153" t="s">
        <v>225</v>
      </c>
    </row>
    <row r="5" spans="1:29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1" thickBot="1" x14ac:dyDescent="0.3">
      <c r="A8" s="129" t="s">
        <v>198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1"/>
    </row>
    <row r="9" spans="1:2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150" t="s">
        <v>194</v>
      </c>
      <c r="B10" s="145">
        <f t="shared" ref="B10:K10" si="0">SUM(B14:B29)</f>
        <v>42540479.197773531</v>
      </c>
      <c r="C10" s="145">
        <f t="shared" si="0"/>
        <v>4845758.9999987278</v>
      </c>
      <c r="D10" s="145">
        <f t="shared" si="0"/>
        <v>198619.00000015987</v>
      </c>
      <c r="E10" s="145">
        <f t="shared" si="0"/>
        <v>12326.45238095238</v>
      </c>
      <c r="F10" s="145">
        <f t="shared" si="0"/>
        <v>573</v>
      </c>
      <c r="G10" s="145">
        <f t="shared" si="0"/>
        <v>131759.9999997394</v>
      </c>
      <c r="H10" s="145">
        <f t="shared" si="0"/>
        <v>402351.99999823485</v>
      </c>
      <c r="I10" s="145">
        <f t="shared" si="0"/>
        <v>5381868.574999121</v>
      </c>
      <c r="J10" s="145">
        <f t="shared" si="0"/>
        <v>-2858</v>
      </c>
      <c r="K10" s="145">
        <f t="shared" si="0"/>
        <v>24378.9</v>
      </c>
      <c r="L10" s="146"/>
      <c r="M10" s="146"/>
      <c r="N10" s="145">
        <f>SUM(N14:N29)</f>
        <v>63017.927394374783</v>
      </c>
      <c r="O10" s="145">
        <f>SUM(O14:O29)</f>
        <v>32395.999999989894</v>
      </c>
      <c r="P10" s="145">
        <f>B10+C10-D10-E10-F10-G10-H10-I10+J10-K10+N10+O10</f>
        <v>41326916.197788417</v>
      </c>
      <c r="Q10" s="145">
        <f t="shared" ref="Q10:AB10" si="1">SUM(Q14:Q29)</f>
        <v>2851386.0000949609</v>
      </c>
      <c r="R10" s="145">
        <f t="shared" si="1"/>
        <v>87991.123632776857</v>
      </c>
      <c r="S10" s="145">
        <f t="shared" si="1"/>
        <v>20720.000000423646</v>
      </c>
      <c r="T10" s="145">
        <f t="shared" si="1"/>
        <v>2</v>
      </c>
      <c r="U10" s="145">
        <f t="shared" si="1"/>
        <v>4</v>
      </c>
      <c r="V10" s="145">
        <f t="shared" si="1"/>
        <v>20450.000000109972</v>
      </c>
      <c r="W10" s="145">
        <f t="shared" si="1"/>
        <v>39716.999999730164</v>
      </c>
      <c r="X10" s="145">
        <f t="shared" si="1"/>
        <v>102990</v>
      </c>
      <c r="Y10" s="145">
        <f t="shared" si="1"/>
        <v>-7984</v>
      </c>
      <c r="Z10" s="145">
        <f t="shared" si="1"/>
        <v>2448</v>
      </c>
      <c r="AA10" s="145">
        <f t="shared" si="1"/>
        <v>32521.000008848274</v>
      </c>
      <c r="AB10" s="145">
        <f t="shared" si="1"/>
        <v>14579.999999997961</v>
      </c>
      <c r="AC10" s="145">
        <f>Q10+R10-S10-T10-U10-V10-W10-X10+Y10-Z10+AA10+AB10</f>
        <v>2792163.1237363205</v>
      </c>
    </row>
    <row r="11" spans="1:29" ht="15.75" thickBot="1" x14ac:dyDescent="0.3">
      <c r="A11" s="11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</row>
    <row r="12" spans="1:29" ht="21" thickBot="1" x14ac:dyDescent="0.3">
      <c r="A12" s="129" t="s">
        <v>194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8"/>
    </row>
    <row r="13" spans="1:29" x14ac:dyDescent="0.25">
      <c r="A13" s="11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</row>
    <row r="14" spans="1:29" x14ac:dyDescent="0.25">
      <c r="A14" s="126" t="s">
        <v>224</v>
      </c>
      <c r="B14" s="124">
        <v>10090739.778878558</v>
      </c>
      <c r="C14" s="124">
        <v>721546</v>
      </c>
      <c r="D14" s="124">
        <v>34043</v>
      </c>
      <c r="E14" s="124">
        <v>398.45238095238039</v>
      </c>
      <c r="F14" s="124">
        <v>67</v>
      </c>
      <c r="G14" s="124">
        <v>1135</v>
      </c>
      <c r="H14" s="124">
        <v>11919</v>
      </c>
      <c r="I14" s="124">
        <v>1569090.575</v>
      </c>
      <c r="J14" s="124">
        <v>0</v>
      </c>
      <c r="K14" s="124">
        <v>5415.9000000000015</v>
      </c>
      <c r="L14" s="146"/>
      <c r="M14" s="146"/>
      <c r="N14" s="124">
        <v>-13938.072619047989</v>
      </c>
      <c r="O14" s="124">
        <v>17928.000000000233</v>
      </c>
      <c r="P14" s="145">
        <f>B14+C14-D14-E14-F14-G14-H14-I14+J14-K14+N14+O14</f>
        <v>9194206.7788785584</v>
      </c>
      <c r="Q14" s="124">
        <v>168112.00000000099</v>
      </c>
      <c r="R14" s="124">
        <v>2150</v>
      </c>
      <c r="S14" s="124">
        <v>378</v>
      </c>
      <c r="T14" s="124">
        <v>0</v>
      </c>
      <c r="U14" s="124">
        <v>4</v>
      </c>
      <c r="V14" s="124">
        <v>364</v>
      </c>
      <c r="W14" s="124">
        <v>433</v>
      </c>
      <c r="X14" s="124">
        <v>102784</v>
      </c>
      <c r="Y14" s="124">
        <v>0</v>
      </c>
      <c r="Z14" s="124">
        <v>646</v>
      </c>
      <c r="AA14" s="124">
        <v>0</v>
      </c>
      <c r="AB14" s="124">
        <v>17.999999999</v>
      </c>
      <c r="AC14" s="145">
        <f>Q14+R14-S14-T14-U14-V14-W14-X14+Y14-Z14+AA14+AB14</f>
        <v>65670.999999999985</v>
      </c>
    </row>
    <row r="15" spans="1:29" x14ac:dyDescent="0.25">
      <c r="A15" s="126" t="s">
        <v>223</v>
      </c>
      <c r="B15" s="124">
        <v>1564175</v>
      </c>
      <c r="C15" s="124">
        <v>507333</v>
      </c>
      <c r="D15" s="124">
        <v>5117</v>
      </c>
      <c r="E15" s="124">
        <v>0</v>
      </c>
      <c r="F15" s="124">
        <v>0</v>
      </c>
      <c r="G15" s="124">
        <v>0</v>
      </c>
      <c r="H15" s="124">
        <v>60</v>
      </c>
      <c r="I15" s="124">
        <v>373256</v>
      </c>
      <c r="J15" s="124">
        <v>0</v>
      </c>
      <c r="K15" s="124">
        <v>1040</v>
      </c>
      <c r="L15" s="146"/>
      <c r="M15" s="146"/>
      <c r="N15" s="124">
        <v>-3130</v>
      </c>
      <c r="O15" s="124">
        <v>-50856</v>
      </c>
      <c r="P15" s="145">
        <f>B15+C15-D15-E15-F15-G15-H15-I15+J15-K15+N15+O15</f>
        <v>1638049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  <c r="Z15" s="124">
        <v>0</v>
      </c>
      <c r="AA15" s="124">
        <v>0</v>
      </c>
      <c r="AB15" s="124">
        <v>0</v>
      </c>
      <c r="AC15" s="145">
        <f>Q15+R15-S15-T15-U15-V15-W15-X15+Y15-Z15+AA15+AB15</f>
        <v>0</v>
      </c>
    </row>
    <row r="16" spans="1:29" x14ac:dyDescent="0.25">
      <c r="A16" s="126" t="s">
        <v>222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  <row r="17" spans="1:29" x14ac:dyDescent="0.25">
      <c r="A17" s="126" t="s">
        <v>221</v>
      </c>
      <c r="B17" s="124">
        <v>4727289.75</v>
      </c>
      <c r="C17" s="124">
        <v>656197</v>
      </c>
      <c r="D17" s="124">
        <v>3970</v>
      </c>
      <c r="E17" s="124">
        <v>11249</v>
      </c>
      <c r="F17" s="124">
        <v>126</v>
      </c>
      <c r="G17" s="124">
        <v>911</v>
      </c>
      <c r="H17" s="124">
        <v>0</v>
      </c>
      <c r="I17" s="124">
        <v>969196</v>
      </c>
      <c r="J17" s="124">
        <v>0</v>
      </c>
      <c r="K17" s="124">
        <v>6789</v>
      </c>
      <c r="L17" s="146"/>
      <c r="M17" s="146"/>
      <c r="N17" s="124">
        <v>175085</v>
      </c>
      <c r="O17" s="124">
        <v>0</v>
      </c>
      <c r="P17" s="145">
        <f>B17+C17-D17-E17-F17-G17-H17-I17+J17-K17+N17+O17</f>
        <v>4566330.75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45">
        <f>Q17+R17-S17-T17-U17-V17-W17-X17+Y17-Z17+AA17+AB17</f>
        <v>0</v>
      </c>
    </row>
    <row r="18" spans="1:29" x14ac:dyDescent="0.25">
      <c r="A18" s="126" t="s">
        <v>220</v>
      </c>
      <c r="B18" s="124">
        <v>3245533.6688897</v>
      </c>
      <c r="C18" s="124">
        <v>1010129</v>
      </c>
      <c r="D18" s="124">
        <v>6857</v>
      </c>
      <c r="E18" s="124">
        <v>452</v>
      </c>
      <c r="F18" s="124">
        <v>344</v>
      </c>
      <c r="G18" s="124">
        <v>0</v>
      </c>
      <c r="H18" s="124">
        <v>4173</v>
      </c>
      <c r="I18" s="124">
        <v>566674</v>
      </c>
      <c r="J18" s="124">
        <v>0</v>
      </c>
      <c r="K18" s="124">
        <v>9580</v>
      </c>
      <c r="L18" s="146"/>
      <c r="M18" s="146"/>
      <c r="N18" s="124">
        <v>-15454</v>
      </c>
      <c r="O18" s="124">
        <v>0</v>
      </c>
      <c r="P18" s="145">
        <f>B18+C18-D18-E18-F18-G18-H18-I18+J18-K18+N18+O18</f>
        <v>3652128.6688896995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B18" s="124">
        <v>0</v>
      </c>
      <c r="AC18" s="145">
        <f>Q18+R18-S18-T18-U18-V18-W18-X18+Y18-Z18+AA18+AB18</f>
        <v>0</v>
      </c>
    </row>
    <row r="19" spans="1:29" x14ac:dyDescent="0.25">
      <c r="A19" s="126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</row>
    <row r="20" spans="1:29" x14ac:dyDescent="0.25">
      <c r="A20" s="126" t="s">
        <v>218</v>
      </c>
      <c r="B20" s="124">
        <v>10899851</v>
      </c>
      <c r="C20" s="124">
        <v>1134718</v>
      </c>
      <c r="D20" s="124">
        <v>89368</v>
      </c>
      <c r="E20" s="124">
        <v>0</v>
      </c>
      <c r="F20" s="124">
        <v>9</v>
      </c>
      <c r="G20" s="124">
        <v>1852</v>
      </c>
      <c r="H20" s="124">
        <v>3012</v>
      </c>
      <c r="I20" s="124">
        <v>1237705</v>
      </c>
      <c r="J20" s="124">
        <v>0</v>
      </c>
      <c r="K20" s="124">
        <v>1356</v>
      </c>
      <c r="L20" s="146"/>
      <c r="M20" s="146"/>
      <c r="N20" s="124">
        <v>-47805.999999999665</v>
      </c>
      <c r="O20" s="124">
        <v>-46706</v>
      </c>
      <c r="P20" s="145">
        <f>B20+C20-D20-E20-F20-G20-H20-I20+J20-K20+N20+O20</f>
        <v>10606755</v>
      </c>
      <c r="Q20" s="124">
        <v>1813.00000000101</v>
      </c>
      <c r="R20" s="124">
        <v>41</v>
      </c>
      <c r="S20" s="124">
        <v>23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20</v>
      </c>
      <c r="AA20" s="124">
        <v>-36</v>
      </c>
      <c r="AB20" s="124">
        <v>-1.01E-9</v>
      </c>
      <c r="AC20" s="145">
        <f>Q20+R20-S20-T20-U20-V20-W20-X20+Y20-Z20+AA20+AB20</f>
        <v>1775</v>
      </c>
    </row>
    <row r="21" spans="1:29" x14ac:dyDescent="0.25">
      <c r="A21" s="126" t="s">
        <v>217</v>
      </c>
      <c r="B21" s="124">
        <v>4134218</v>
      </c>
      <c r="C21" s="124">
        <v>527355</v>
      </c>
      <c r="D21" s="124">
        <v>38591</v>
      </c>
      <c r="E21" s="124">
        <v>55</v>
      </c>
      <c r="F21" s="124">
        <v>0</v>
      </c>
      <c r="G21" s="124">
        <v>3434</v>
      </c>
      <c r="H21" s="124">
        <v>-3</v>
      </c>
      <c r="I21" s="124">
        <v>633463</v>
      </c>
      <c r="J21" s="124">
        <v>0</v>
      </c>
      <c r="K21" s="124">
        <v>0</v>
      </c>
      <c r="L21" s="146"/>
      <c r="M21" s="146"/>
      <c r="N21" s="124">
        <v>21661</v>
      </c>
      <c r="O21" s="124">
        <v>121911</v>
      </c>
      <c r="P21" s="145">
        <f>B21+C21-D21-E21-F21-G21-H21-I21+J21-K21+N21+O21</f>
        <v>4129605</v>
      </c>
      <c r="Q21" s="124">
        <v>2318</v>
      </c>
      <c r="R21" s="124">
        <v>226</v>
      </c>
      <c r="S21" s="124">
        <v>94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2</v>
      </c>
      <c r="AA21" s="124">
        <v>-71</v>
      </c>
      <c r="AB21" s="124">
        <v>0</v>
      </c>
      <c r="AC21" s="145">
        <f>Q21+R21-S21-T21-U21-V21-W21-X21+Y21-Z21+AA21+AB21</f>
        <v>2377</v>
      </c>
    </row>
    <row r="22" spans="1:29" x14ac:dyDescent="0.25">
      <c r="A22" s="126" t="s">
        <v>216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</row>
    <row r="23" spans="1:29" x14ac:dyDescent="0.25">
      <c r="A23" s="126" t="s">
        <v>193</v>
      </c>
      <c r="B23" s="124">
        <v>10.0000000021</v>
      </c>
      <c r="C23" s="124">
        <v>25</v>
      </c>
      <c r="D23" s="124">
        <v>6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46"/>
      <c r="M23" s="146"/>
      <c r="N23" s="124">
        <v>-19</v>
      </c>
      <c r="O23" s="124">
        <v>-2.1000000000000002E-9</v>
      </c>
      <c r="P23" s="145">
        <f>B23+C23-D23-E23-F23-G23-H23-I23+J23-K23+N23+O23</f>
        <v>10.000000000000002</v>
      </c>
      <c r="Q23" s="124">
        <v>590841.00000000093</v>
      </c>
      <c r="R23" s="124">
        <v>8856</v>
      </c>
      <c r="S23" s="124">
        <v>11232</v>
      </c>
      <c r="T23" s="124">
        <v>0</v>
      </c>
      <c r="U23" s="124">
        <v>0</v>
      </c>
      <c r="V23" s="124">
        <v>233</v>
      </c>
      <c r="W23" s="124">
        <v>755</v>
      </c>
      <c r="X23" s="124">
        <v>1</v>
      </c>
      <c r="Y23" s="124">
        <v>0</v>
      </c>
      <c r="Z23" s="124">
        <v>374</v>
      </c>
      <c r="AA23" s="124">
        <v>-415</v>
      </c>
      <c r="AB23" s="124">
        <v>121</v>
      </c>
      <c r="AC23" s="145">
        <f>Q23+R23-S23-T23-U23-V23-W23-X23+Y23-Z23+AA23+AB23</f>
        <v>586808.00000000093</v>
      </c>
    </row>
    <row r="24" spans="1:29" x14ac:dyDescent="0.25">
      <c r="A24" s="126" t="s">
        <v>215</v>
      </c>
      <c r="B24" s="124">
        <v>3680059.0000037202</v>
      </c>
      <c r="C24" s="124">
        <v>214367.9999981822</v>
      </c>
      <c r="D24" s="124">
        <v>9569.000000030901</v>
      </c>
      <c r="E24" s="124">
        <v>-1</v>
      </c>
      <c r="F24" s="124">
        <v>0</v>
      </c>
      <c r="G24" s="124">
        <v>55958.000000038577</v>
      </c>
      <c r="H24" s="124">
        <v>307469.99999653304</v>
      </c>
      <c r="I24" s="124">
        <v>12973.99999961257</v>
      </c>
      <c r="J24" s="124">
        <v>-299</v>
      </c>
      <c r="K24" s="124">
        <v>4</v>
      </c>
      <c r="L24" s="146"/>
      <c r="M24" s="146"/>
      <c r="N24" s="124">
        <v>-20041.000003532878</v>
      </c>
      <c r="O24" s="124">
        <v>-2419.0000000048894</v>
      </c>
      <c r="P24" s="145">
        <f>B24+C24-D24-E24-F24-G24-H24-I24+J24-K24+N24+O24</f>
        <v>3485694.0000021495</v>
      </c>
      <c r="Q24" s="124">
        <v>962032.99999590102</v>
      </c>
      <c r="R24" s="124">
        <v>44559.000000029802</v>
      </c>
      <c r="S24" s="124">
        <v>3604.0000000726768</v>
      </c>
      <c r="T24" s="124">
        <v>1</v>
      </c>
      <c r="U24" s="124">
        <v>0</v>
      </c>
      <c r="V24" s="124">
        <v>12046.999999942966</v>
      </c>
      <c r="W24" s="124">
        <v>20092.000000239459</v>
      </c>
      <c r="X24" s="124">
        <v>198</v>
      </c>
      <c r="Y24" s="124">
        <v>-21</v>
      </c>
      <c r="Z24" s="124">
        <v>798</v>
      </c>
      <c r="AA24" s="124">
        <v>21564.000005439302</v>
      </c>
      <c r="AB24" s="124">
        <v>6523.000000000291</v>
      </c>
      <c r="AC24" s="145">
        <f>Q24+R24-S24-T24-U24-V24-W24-X24+Y24-Z24+AA24+AB24</f>
        <v>997918.00000111526</v>
      </c>
    </row>
    <row r="25" spans="1:29" x14ac:dyDescent="0.25">
      <c r="A25" s="126" t="s">
        <v>214</v>
      </c>
      <c r="B25" s="124">
        <v>2818641.0000015609</v>
      </c>
      <c r="C25" s="124">
        <v>67854.000000545901</v>
      </c>
      <c r="D25" s="124">
        <v>4313.0000001289491</v>
      </c>
      <c r="E25" s="124">
        <v>16</v>
      </c>
      <c r="F25" s="124">
        <v>0</v>
      </c>
      <c r="G25" s="124">
        <v>34973.999999700842</v>
      </c>
      <c r="H25" s="124">
        <v>40922.000001701803</v>
      </c>
      <c r="I25" s="124">
        <v>3459.9999995082621</v>
      </c>
      <c r="J25" s="124">
        <v>-2010</v>
      </c>
      <c r="K25" s="124">
        <v>0</v>
      </c>
      <c r="L25" s="146"/>
      <c r="M25" s="146"/>
      <c r="N25" s="124">
        <v>-17345.99998304468</v>
      </c>
      <c r="O25" s="124">
        <v>-3.000000000349246</v>
      </c>
      <c r="P25" s="145">
        <f>B25+C25-D25-E25-F25-G25-H25-I25+J25-K25+N25+O25</f>
        <v>2783451.0000180211</v>
      </c>
      <c r="Q25" s="124">
        <v>514235.00009851548</v>
      </c>
      <c r="R25" s="124">
        <v>10144</v>
      </c>
      <c r="S25" s="124">
        <v>567.00000035927553</v>
      </c>
      <c r="T25" s="124">
        <v>0</v>
      </c>
      <c r="U25" s="124">
        <v>0</v>
      </c>
      <c r="V25" s="124">
        <v>4893.0000001670078</v>
      </c>
      <c r="W25" s="124">
        <v>10241.999999876509</v>
      </c>
      <c r="X25" s="124">
        <v>3</v>
      </c>
      <c r="Y25" s="124">
        <v>-7363</v>
      </c>
      <c r="Z25" s="124">
        <v>0</v>
      </c>
      <c r="AA25" s="124">
        <v>11583.000002041983</v>
      </c>
      <c r="AB25" s="124">
        <v>8.9999999999708962</v>
      </c>
      <c r="AC25" s="145">
        <f>Q25+R25-S25-T25-U25-V25-W25-X25+Y25-Z25+AA25+AB25</f>
        <v>512903.00010015478</v>
      </c>
    </row>
    <row r="26" spans="1:29" x14ac:dyDescent="0.25">
      <c r="A26" s="126" t="s">
        <v>213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</row>
    <row r="27" spans="1:29" x14ac:dyDescent="0.25">
      <c r="A27" s="126" t="s">
        <v>212</v>
      </c>
      <c r="B27" s="124">
        <v>3885.000000003</v>
      </c>
      <c r="C27" s="124">
        <v>245</v>
      </c>
      <c r="D27" s="124">
        <v>0</v>
      </c>
      <c r="E27" s="124">
        <v>0</v>
      </c>
      <c r="F27" s="124">
        <v>0</v>
      </c>
      <c r="G27" s="124">
        <v>0</v>
      </c>
      <c r="H27" s="124">
        <v>61</v>
      </c>
      <c r="I27" s="124">
        <v>0</v>
      </c>
      <c r="J27" s="124">
        <v>0</v>
      </c>
      <c r="K27" s="124">
        <v>0</v>
      </c>
      <c r="L27" s="146"/>
      <c r="M27" s="146"/>
      <c r="N27" s="124">
        <v>0</v>
      </c>
      <c r="O27" s="124">
        <v>-4069.000000003</v>
      </c>
      <c r="P27" s="145">
        <f>B27+C27-D27-E27-F27-G27-H27-I27+J27-K27+N27+O27</f>
        <v>0</v>
      </c>
      <c r="Q27" s="124">
        <v>513283.14629657631</v>
      </c>
      <c r="R27" s="124">
        <v>21999.58134361593</v>
      </c>
      <c r="S27" s="124">
        <v>4513.9999999916954</v>
      </c>
      <c r="T27" s="124">
        <v>0</v>
      </c>
      <c r="U27" s="124">
        <v>0</v>
      </c>
      <c r="V27" s="124">
        <v>121.88284147080491</v>
      </c>
      <c r="W27" s="124">
        <v>7213.999999614196</v>
      </c>
      <c r="X27" s="124">
        <v>4</v>
      </c>
      <c r="Y27" s="124">
        <v>-570</v>
      </c>
      <c r="Z27" s="124">
        <v>567</v>
      </c>
      <c r="AA27" s="124">
        <v>-793.99999863301105</v>
      </c>
      <c r="AB27" s="124">
        <v>3992.999999999709</v>
      </c>
      <c r="AC27" s="145">
        <f>Q27+R27-S27-T27-U27-V27-W27-X27+Y27-Z27+AA27+AB27</f>
        <v>525490.84480048227</v>
      </c>
    </row>
    <row r="28" spans="1:29" x14ac:dyDescent="0.25">
      <c r="A28" s="126" t="s">
        <v>211</v>
      </c>
      <c r="B28" s="124">
        <v>1341537.0000000019</v>
      </c>
      <c r="C28" s="124">
        <v>5989</v>
      </c>
      <c r="D28" s="124">
        <v>6748</v>
      </c>
      <c r="E28" s="124">
        <v>157</v>
      </c>
      <c r="F28" s="124">
        <v>27</v>
      </c>
      <c r="G28" s="124">
        <v>32433</v>
      </c>
      <c r="H28" s="124">
        <v>34320</v>
      </c>
      <c r="I28" s="124">
        <v>16050</v>
      </c>
      <c r="J28" s="124">
        <v>-548</v>
      </c>
      <c r="K28" s="124">
        <v>192</v>
      </c>
      <c r="L28" s="146"/>
      <c r="M28" s="146"/>
      <c r="N28" s="124">
        <v>-15117</v>
      </c>
      <c r="O28" s="124">
        <v>0</v>
      </c>
      <c r="P28" s="145">
        <f>B28+C28-D28-E28-F28-G28-H28-I28+J28-K28+N28+O28</f>
        <v>1241934.0000000019</v>
      </c>
      <c r="Q28" s="124">
        <v>39897.000000101005</v>
      </c>
      <c r="R28" s="124">
        <v>15</v>
      </c>
      <c r="S28" s="124">
        <v>222</v>
      </c>
      <c r="T28" s="124">
        <v>1</v>
      </c>
      <c r="U28" s="124">
        <v>0</v>
      </c>
      <c r="V28" s="124">
        <v>1521</v>
      </c>
      <c r="W28" s="124">
        <v>403</v>
      </c>
      <c r="X28" s="124">
        <v>0</v>
      </c>
      <c r="Y28" s="124">
        <v>-30</v>
      </c>
      <c r="Z28" s="124">
        <v>41</v>
      </c>
      <c r="AA28" s="124">
        <v>228</v>
      </c>
      <c r="AB28" s="124">
        <v>3916</v>
      </c>
      <c r="AC28" s="145">
        <f>Q28+R28-S28-T28-U28-V28-W28-X28+Y28-Z28+AA28+AB28</f>
        <v>41838.000000101005</v>
      </c>
    </row>
    <row r="29" spans="1:29" x14ac:dyDescent="0.25">
      <c r="A29" s="126" t="s">
        <v>210</v>
      </c>
      <c r="B29" s="124">
        <v>34540.000000002001</v>
      </c>
      <c r="C29" s="124">
        <v>0</v>
      </c>
      <c r="D29" s="124">
        <v>37</v>
      </c>
      <c r="E29" s="124">
        <v>0</v>
      </c>
      <c r="F29" s="124">
        <v>0</v>
      </c>
      <c r="G29" s="124">
        <v>1063</v>
      </c>
      <c r="H29" s="124">
        <v>418</v>
      </c>
      <c r="I29" s="124">
        <v>0</v>
      </c>
      <c r="J29" s="124">
        <v>-1</v>
      </c>
      <c r="K29" s="124">
        <v>2</v>
      </c>
      <c r="L29" s="146"/>
      <c r="M29" s="146"/>
      <c r="N29" s="124">
        <v>-877</v>
      </c>
      <c r="O29" s="124">
        <v>-3390</v>
      </c>
      <c r="P29" s="145">
        <f>B29+C29-D29-E29-F29-G29-H29-I29+J29-K29+N29+O29</f>
        <v>28752.000000002001</v>
      </c>
      <c r="Q29" s="124">
        <v>58853.853703864428</v>
      </c>
      <c r="R29" s="124">
        <v>0.54228913112614296</v>
      </c>
      <c r="S29" s="124">
        <v>86</v>
      </c>
      <c r="T29" s="124">
        <v>0</v>
      </c>
      <c r="U29" s="124">
        <v>0</v>
      </c>
      <c r="V29" s="124">
        <v>1270.117158529195</v>
      </c>
      <c r="W29" s="124">
        <v>578</v>
      </c>
      <c r="X29" s="124">
        <v>0</v>
      </c>
      <c r="Y29" s="124">
        <v>0</v>
      </c>
      <c r="Z29" s="124">
        <v>0</v>
      </c>
      <c r="AA29" s="124">
        <v>462</v>
      </c>
      <c r="AB29" s="124">
        <v>-2.8421709430404007E-14</v>
      </c>
      <c r="AC29" s="145">
        <f>Q29+R29-S29-T29-U29-V29-W29-X29+Y29-Z29+AA29+AB29</f>
        <v>57382.278834466357</v>
      </c>
    </row>
    <row r="30" spans="1:29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topLeftCell="A5" zoomScale="80" zoomScaleNormal="80" workbookViewId="0">
      <selection activeCell="F42" sqref="F42"/>
    </sheetView>
  </sheetViews>
  <sheetFormatPr defaultColWidth="27" defaultRowHeight="15" x14ac:dyDescent="0.25"/>
  <cols>
    <col min="1" max="1" width="77.7109375" bestFit="1" customWidth="1"/>
    <col min="2" max="2" width="24.85546875" bestFit="1" customWidth="1"/>
    <col min="3" max="3" width="16" bestFit="1" customWidth="1"/>
    <col min="4" max="4" width="15.7109375" bestFit="1" customWidth="1"/>
    <col min="5" max="5" width="24.28515625" bestFit="1" customWidth="1"/>
    <col min="6" max="6" width="23" bestFit="1" customWidth="1"/>
    <col min="7" max="7" width="22.42578125" bestFit="1" customWidth="1"/>
    <col min="8" max="8" width="7.42578125" bestFit="1" customWidth="1"/>
    <col min="9" max="9" width="14.5703125" bestFit="1" customWidth="1"/>
    <col min="10" max="10" width="24.85546875" bestFit="1" customWidth="1"/>
  </cols>
  <sheetData>
    <row r="1" spans="1:10" ht="21" thickBot="1" x14ac:dyDescent="0.35">
      <c r="A1" s="1" t="s">
        <v>248</v>
      </c>
      <c r="B1" s="96"/>
      <c r="C1" s="96"/>
      <c r="D1" s="184">
        <v>44012</v>
      </c>
      <c r="E1" s="95"/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213" t="s">
        <v>247</v>
      </c>
      <c r="C3" s="214"/>
      <c r="D3" s="214"/>
      <c r="E3" s="214"/>
      <c r="F3" s="214"/>
      <c r="G3" s="214"/>
      <c r="H3" s="214"/>
      <c r="I3" s="214"/>
      <c r="J3" s="215"/>
    </row>
    <row r="4" spans="1:10" ht="30.75" thickBot="1" x14ac:dyDescent="0.3">
      <c r="A4" s="77"/>
      <c r="B4" s="155" t="s">
        <v>246</v>
      </c>
      <c r="C4" s="154" t="s">
        <v>245</v>
      </c>
      <c r="D4" s="154" t="s">
        <v>244</v>
      </c>
      <c r="E4" s="154" t="s">
        <v>243</v>
      </c>
      <c r="F4" s="154" t="s">
        <v>242</v>
      </c>
      <c r="G4" s="154" t="s">
        <v>237</v>
      </c>
      <c r="H4" s="154" t="s">
        <v>137</v>
      </c>
      <c r="I4" s="154" t="s">
        <v>226</v>
      </c>
      <c r="J4" s="153" t="s">
        <v>241</v>
      </c>
    </row>
    <row r="5" spans="1:10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8"/>
    </row>
    <row r="9" spans="1:10" x14ac:dyDescent="0.25">
      <c r="A9" s="77"/>
      <c r="B9" s="157"/>
      <c r="C9" s="157"/>
      <c r="D9" s="157"/>
      <c r="E9" s="157"/>
      <c r="F9" s="157"/>
      <c r="G9" s="157"/>
      <c r="H9" s="157"/>
      <c r="I9" s="157"/>
      <c r="J9" s="157"/>
    </row>
    <row r="10" spans="1:10" x14ac:dyDescent="0.25">
      <c r="A10" s="150" t="s">
        <v>194</v>
      </c>
      <c r="B10" s="145">
        <f>SUM(B14:B29)</f>
        <v>82070.990000000995</v>
      </c>
      <c r="C10" s="145">
        <f>SUM(C14:C29)</f>
        <v>8653</v>
      </c>
      <c r="D10" s="145">
        <f>SUM(D14:D29)</f>
        <v>7793</v>
      </c>
      <c r="E10" s="145">
        <f>SUM(E14:E29)</f>
        <v>0</v>
      </c>
      <c r="F10" s="145">
        <f>SUM(F14:F29)</f>
        <v>39</v>
      </c>
      <c r="G10" s="159"/>
      <c r="H10" s="145">
        <f>SUM(H14:H29)</f>
        <v>-2220</v>
      </c>
      <c r="I10" s="145">
        <f>SUM(I14:I29)</f>
        <v>4984</v>
      </c>
      <c r="J10" s="158">
        <f>B10+C10-D10+E10+F10+H10+I10</f>
        <v>85733.990000000995</v>
      </c>
    </row>
    <row r="11" spans="1:10" ht="15.75" thickBot="1" x14ac:dyDescent="0.3">
      <c r="A11" s="77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1" thickBot="1" x14ac:dyDescent="0.3">
      <c r="A12" s="129" t="s">
        <v>194</v>
      </c>
      <c r="B12" s="161"/>
      <c r="C12" s="161"/>
      <c r="D12" s="161"/>
      <c r="E12" s="161"/>
      <c r="F12" s="161"/>
      <c r="G12" s="161"/>
      <c r="H12" s="161"/>
      <c r="I12" s="161"/>
      <c r="J12" s="160"/>
    </row>
    <row r="13" spans="1:10" x14ac:dyDescent="0.25">
      <c r="A13" s="77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 x14ac:dyDescent="0.25">
      <c r="A14" s="126" t="s">
        <v>224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x14ac:dyDescent="0.25">
      <c r="A15" s="126" t="s">
        <v>223</v>
      </c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 x14ac:dyDescent="0.25">
      <c r="A16" s="126" t="s">
        <v>222</v>
      </c>
      <c r="B16" s="124">
        <v>32215.296113275403</v>
      </c>
      <c r="C16" s="124">
        <v>2554</v>
      </c>
      <c r="D16" s="124">
        <v>3535</v>
      </c>
      <c r="E16" s="124">
        <v>0</v>
      </c>
      <c r="F16" s="124">
        <v>0</v>
      </c>
      <c r="G16" s="159"/>
      <c r="H16" s="124">
        <v>-56</v>
      </c>
      <c r="I16" s="124">
        <v>637</v>
      </c>
      <c r="J16" s="158">
        <f>B16+C16-D16+E16+F16+H16+I16</f>
        <v>31815.296113275399</v>
      </c>
    </row>
    <row r="17" spans="1:10" x14ac:dyDescent="0.25">
      <c r="A17" s="126" t="s">
        <v>221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x14ac:dyDescent="0.25">
      <c r="A18" s="126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x14ac:dyDescent="0.25">
      <c r="A19" s="126" t="s">
        <v>219</v>
      </c>
      <c r="B19" s="124">
        <v>10845</v>
      </c>
      <c r="C19" s="124">
        <v>5202</v>
      </c>
      <c r="D19" s="124">
        <v>3273</v>
      </c>
      <c r="E19" s="124">
        <v>0</v>
      </c>
      <c r="F19" s="124">
        <v>0</v>
      </c>
      <c r="G19" s="159"/>
      <c r="H19" s="124">
        <v>-2167</v>
      </c>
      <c r="I19" s="124">
        <v>1993</v>
      </c>
      <c r="J19" s="158">
        <f>B19+C19-D19+E19+F19+H19+I19</f>
        <v>12600</v>
      </c>
    </row>
    <row r="20" spans="1:10" x14ac:dyDescent="0.25">
      <c r="A20" s="126" t="s">
        <v>218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 x14ac:dyDescent="0.25">
      <c r="A21" s="126" t="s">
        <v>217</v>
      </c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 x14ac:dyDescent="0.25">
      <c r="A22" s="126" t="s">
        <v>216</v>
      </c>
      <c r="B22" s="124">
        <v>7258</v>
      </c>
      <c r="C22" s="124">
        <v>314</v>
      </c>
      <c r="D22" s="124">
        <v>475</v>
      </c>
      <c r="E22" s="124">
        <v>0</v>
      </c>
      <c r="F22" s="124">
        <v>0</v>
      </c>
      <c r="G22" s="159"/>
      <c r="H22" s="124">
        <v>-1</v>
      </c>
      <c r="I22" s="124">
        <v>1343</v>
      </c>
      <c r="J22" s="158">
        <f>B22+C22-D22+E22+F22+H22+I22</f>
        <v>8439</v>
      </c>
    </row>
    <row r="23" spans="1:10" x14ac:dyDescent="0.25">
      <c r="A23" s="126" t="s">
        <v>193</v>
      </c>
      <c r="B23" s="124">
        <v>2743</v>
      </c>
      <c r="C23" s="124">
        <v>18</v>
      </c>
      <c r="D23" s="124">
        <v>2</v>
      </c>
      <c r="E23" s="124">
        <v>0</v>
      </c>
      <c r="F23" s="124">
        <v>0</v>
      </c>
      <c r="G23" s="159"/>
      <c r="H23" s="124">
        <v>2</v>
      </c>
      <c r="I23" s="124">
        <v>1</v>
      </c>
      <c r="J23" s="158">
        <f>B23+C23-D23+E23+F23+H23+I23</f>
        <v>2762</v>
      </c>
    </row>
    <row r="24" spans="1:10" x14ac:dyDescent="0.25">
      <c r="A24" s="126" t="s">
        <v>215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x14ac:dyDescent="0.25">
      <c r="A25" s="126" t="s">
        <v>214</v>
      </c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x14ac:dyDescent="0.25">
      <c r="A26" s="126" t="s">
        <v>213</v>
      </c>
      <c r="B26" s="124">
        <v>29009.693886725599</v>
      </c>
      <c r="C26" s="124">
        <v>565</v>
      </c>
      <c r="D26" s="124">
        <v>508</v>
      </c>
      <c r="E26" s="124">
        <v>0</v>
      </c>
      <c r="F26" s="124">
        <v>39</v>
      </c>
      <c r="G26" s="159"/>
      <c r="H26" s="124">
        <v>2</v>
      </c>
      <c r="I26" s="124">
        <v>1010</v>
      </c>
      <c r="J26" s="158">
        <f>B26+C26-D26+E26+F26+H26+I26</f>
        <v>30117.693886725599</v>
      </c>
    </row>
    <row r="27" spans="1:10" x14ac:dyDescent="0.25">
      <c r="A27" s="126" t="s">
        <v>212</v>
      </c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 x14ac:dyDescent="0.25">
      <c r="A28" s="126" t="s">
        <v>211</v>
      </c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 x14ac:dyDescent="0.25">
      <c r="A29" s="126" t="s">
        <v>210</v>
      </c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 x14ac:dyDescent="0.25">
      <c r="A30" s="77"/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zoomScale="80" zoomScaleNormal="80" workbookViewId="0">
      <selection activeCell="F42" sqref="F42"/>
    </sheetView>
  </sheetViews>
  <sheetFormatPr defaultRowHeight="15" x14ac:dyDescent="0.25"/>
  <cols>
    <col min="1" max="1" width="87" bestFit="1" customWidth="1"/>
    <col min="2" max="2" width="17.42578125" bestFit="1" customWidth="1"/>
    <col min="3" max="3" width="5.42578125" bestFit="1" customWidth="1"/>
    <col min="4" max="4" width="13.42578125" bestFit="1" customWidth="1"/>
    <col min="5" max="5" width="15.7109375" bestFit="1" customWidth="1"/>
    <col min="6" max="6" width="16" bestFit="1" customWidth="1"/>
    <col min="7" max="7" width="15.28515625" bestFit="1" customWidth="1"/>
    <col min="8" max="8" width="14" bestFit="1" customWidth="1"/>
    <col min="9" max="9" width="12.140625" bestFit="1" customWidth="1"/>
    <col min="10" max="10" width="15.7109375" bestFit="1" customWidth="1"/>
    <col min="11" max="11" width="12.85546875" bestFit="1" customWidth="1"/>
  </cols>
  <sheetData>
    <row r="1" spans="1:10" ht="21" thickBot="1" x14ac:dyDescent="0.35">
      <c r="A1" s="176" t="s">
        <v>267</v>
      </c>
      <c r="B1" s="96"/>
      <c r="C1" s="96"/>
      <c r="D1" s="95"/>
      <c r="E1" s="184">
        <v>44012</v>
      </c>
      <c r="F1" s="96"/>
      <c r="G1" s="96"/>
      <c r="H1" s="96"/>
      <c r="I1" s="96"/>
      <c r="J1" s="96"/>
    </row>
    <row r="2" spans="1:10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5.75" thickBot="1" x14ac:dyDescent="0.3">
      <c r="A3" s="77"/>
      <c r="B3" s="175" t="s">
        <v>266</v>
      </c>
      <c r="C3" s="174" t="s">
        <v>265</v>
      </c>
      <c r="D3" s="174" t="s">
        <v>264</v>
      </c>
      <c r="E3" s="174" t="s">
        <v>263</v>
      </c>
      <c r="F3" s="174" t="s">
        <v>262</v>
      </c>
      <c r="G3" s="174" t="s">
        <v>261</v>
      </c>
      <c r="H3" s="174" t="s">
        <v>226</v>
      </c>
      <c r="I3" s="173" t="s">
        <v>260</v>
      </c>
      <c r="J3" s="162"/>
    </row>
    <row r="4" spans="1:10" x14ac:dyDescent="0.25">
      <c r="A4" s="168"/>
      <c r="B4" s="167"/>
      <c r="C4" s="167"/>
      <c r="D4" s="167"/>
      <c r="E4" s="167"/>
      <c r="F4" s="167"/>
      <c r="G4" s="167"/>
      <c r="H4" s="167"/>
      <c r="I4" s="167"/>
      <c r="J4" s="162"/>
    </row>
    <row r="5" spans="1:10" x14ac:dyDescent="0.25">
      <c r="A5" s="168"/>
      <c r="B5" s="167"/>
      <c r="C5" s="167"/>
      <c r="D5" s="167"/>
      <c r="E5" s="167"/>
      <c r="F5" s="167"/>
      <c r="G5" s="167"/>
      <c r="H5" s="167"/>
      <c r="I5" s="167"/>
      <c r="J5" s="162"/>
    </row>
    <row r="6" spans="1:10" x14ac:dyDescent="0.25">
      <c r="A6" s="168"/>
      <c r="B6" s="167"/>
      <c r="C6" s="167"/>
      <c r="D6" s="167"/>
      <c r="E6" s="167"/>
      <c r="F6" s="167"/>
      <c r="G6" s="167"/>
      <c r="H6" s="167"/>
      <c r="I6" s="167"/>
      <c r="J6" s="162"/>
    </row>
    <row r="7" spans="1:10" ht="15.75" thickBot="1" x14ac:dyDescent="0.3">
      <c r="A7" s="168"/>
      <c r="B7" s="167"/>
      <c r="C7" s="167"/>
      <c r="D7" s="167"/>
      <c r="E7" s="167"/>
      <c r="F7" s="167"/>
      <c r="G7" s="167"/>
      <c r="H7" s="167"/>
      <c r="I7" s="167"/>
      <c r="J7" s="162"/>
    </row>
    <row r="8" spans="1:10" ht="21" thickBot="1" x14ac:dyDescent="0.3">
      <c r="A8" s="166" t="s">
        <v>198</v>
      </c>
      <c r="B8" s="135"/>
      <c r="C8" s="135"/>
      <c r="D8" s="172"/>
      <c r="E8" s="172"/>
      <c r="F8" s="172"/>
      <c r="G8" s="172"/>
      <c r="H8" s="172"/>
      <c r="I8" s="171"/>
      <c r="J8" s="162"/>
    </row>
    <row r="9" spans="1:10" x14ac:dyDescent="0.25">
      <c r="A9" s="168"/>
      <c r="B9" s="167"/>
      <c r="C9" s="167"/>
      <c r="D9" s="167"/>
      <c r="E9" s="167"/>
      <c r="F9" s="167"/>
      <c r="G9" s="167"/>
      <c r="H9" s="167"/>
      <c r="I9" s="167"/>
      <c r="J9" s="162"/>
    </row>
    <row r="10" spans="1:10" x14ac:dyDescent="0.25">
      <c r="A10" s="168"/>
      <c r="B10" s="167"/>
      <c r="C10" s="167"/>
      <c r="D10" s="167"/>
      <c r="E10" s="167"/>
      <c r="F10" s="167"/>
      <c r="G10" s="167"/>
      <c r="H10" s="167"/>
      <c r="I10" s="167"/>
      <c r="J10" s="162"/>
    </row>
    <row r="11" spans="1:10" x14ac:dyDescent="0.25">
      <c r="A11" s="134" t="s">
        <v>197</v>
      </c>
      <c r="B11" s="163">
        <f t="shared" ref="B11:H11" si="0">SUM(B19:B30)</f>
        <v>1891</v>
      </c>
      <c r="C11" s="163">
        <f t="shared" si="0"/>
        <v>90</v>
      </c>
      <c r="D11" s="163">
        <f t="shared" si="0"/>
        <v>0</v>
      </c>
      <c r="E11" s="163">
        <f t="shared" si="0"/>
        <v>16</v>
      </c>
      <c r="F11" s="163">
        <f t="shared" si="0"/>
        <v>0</v>
      </c>
      <c r="G11" s="163">
        <f t="shared" si="0"/>
        <v>1</v>
      </c>
      <c r="H11" s="163">
        <f t="shared" si="0"/>
        <v>-780</v>
      </c>
      <c r="I11" s="163">
        <f>B11+C11+D11-E11-F11-G11+H11</f>
        <v>1184</v>
      </c>
      <c r="J11" s="162"/>
    </row>
    <row r="12" spans="1:10" x14ac:dyDescent="0.25">
      <c r="A12" s="134" t="s">
        <v>196</v>
      </c>
      <c r="B12" s="163">
        <f t="shared" ref="B12:H12" si="1">SUM(B34:B45)</f>
        <v>39</v>
      </c>
      <c r="C12" s="163">
        <f t="shared" si="1"/>
        <v>5</v>
      </c>
      <c r="D12" s="163">
        <f t="shared" si="1"/>
        <v>0</v>
      </c>
      <c r="E12" s="163">
        <f t="shared" si="1"/>
        <v>4</v>
      </c>
      <c r="F12" s="163">
        <f t="shared" si="1"/>
        <v>0</v>
      </c>
      <c r="G12" s="163">
        <f t="shared" si="1"/>
        <v>0</v>
      </c>
      <c r="H12" s="163">
        <f t="shared" si="1"/>
        <v>0</v>
      </c>
      <c r="I12" s="163">
        <f>B12+C12+D12-E12-F12-G12+H12</f>
        <v>40</v>
      </c>
      <c r="J12" s="162"/>
    </row>
    <row r="13" spans="1:10" x14ac:dyDescent="0.25">
      <c r="A13" s="134" t="s">
        <v>195</v>
      </c>
      <c r="B13" s="163">
        <f t="shared" ref="B13:H13" si="2">SUM(B49:B60)</f>
        <v>148</v>
      </c>
      <c r="C13" s="163">
        <f t="shared" si="2"/>
        <v>3</v>
      </c>
      <c r="D13" s="163">
        <f t="shared" si="2"/>
        <v>0</v>
      </c>
      <c r="E13" s="163">
        <f t="shared" si="2"/>
        <v>0</v>
      </c>
      <c r="F13" s="163">
        <f t="shared" si="2"/>
        <v>0</v>
      </c>
      <c r="G13" s="163">
        <f t="shared" si="2"/>
        <v>0</v>
      </c>
      <c r="H13" s="163">
        <f t="shared" si="2"/>
        <v>77</v>
      </c>
      <c r="I13" s="163">
        <f>B13+C13+D13-E13-F13-G13+H13</f>
        <v>228</v>
      </c>
      <c r="J13" s="162"/>
    </row>
    <row r="14" spans="1:10" x14ac:dyDescent="0.25">
      <c r="A14" s="170" t="s">
        <v>0</v>
      </c>
      <c r="B14" s="169">
        <f t="shared" ref="B14:H14" si="3">SUM(B11:B13)</f>
        <v>2078</v>
      </c>
      <c r="C14" s="169">
        <f t="shared" si="3"/>
        <v>98</v>
      </c>
      <c r="D14" s="169">
        <f t="shared" si="3"/>
        <v>0</v>
      </c>
      <c r="E14" s="169">
        <f t="shared" si="3"/>
        <v>20</v>
      </c>
      <c r="F14" s="169">
        <f t="shared" si="3"/>
        <v>0</v>
      </c>
      <c r="G14" s="169">
        <f t="shared" si="3"/>
        <v>1</v>
      </c>
      <c r="H14" s="169">
        <f t="shared" si="3"/>
        <v>-703</v>
      </c>
      <c r="I14" s="169">
        <f>B14+C14+D14-E14-F14-G14+H14</f>
        <v>1452</v>
      </c>
      <c r="J14" s="77"/>
    </row>
    <row r="15" spans="1:10" x14ac:dyDescent="0.25">
      <c r="A15" s="168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ht="15.75" thickBot="1" x14ac:dyDescent="0.3"/>
    <row r="17" spans="1:10" ht="21" thickBot="1" x14ac:dyDescent="0.3">
      <c r="A17" s="166" t="s">
        <v>197</v>
      </c>
      <c r="B17" s="135"/>
      <c r="C17" s="135"/>
      <c r="D17" s="135"/>
      <c r="E17" s="135"/>
      <c r="F17" s="135"/>
      <c r="G17" s="135"/>
      <c r="H17" s="135"/>
      <c r="I17" s="165"/>
      <c r="J17" s="77"/>
    </row>
    <row r="18" spans="1:10" x14ac:dyDescent="0.25">
      <c r="A18" s="164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5">
      <c r="A19" s="126" t="s">
        <v>259</v>
      </c>
      <c r="B19" s="124">
        <v>281</v>
      </c>
      <c r="C19" s="124">
        <v>7</v>
      </c>
      <c r="D19" s="124">
        <v>0</v>
      </c>
      <c r="E19" s="124">
        <v>6</v>
      </c>
      <c r="F19" s="124">
        <v>0</v>
      </c>
      <c r="G19" s="124">
        <v>0</v>
      </c>
      <c r="H19" s="124">
        <v>81</v>
      </c>
      <c r="I19" s="163">
        <f t="shared" ref="I19:I30" si="4">B19+C19+D19-E19-F19-G19+H19</f>
        <v>363</v>
      </c>
      <c r="J19" s="77"/>
    </row>
    <row r="20" spans="1:10" x14ac:dyDescent="0.25">
      <c r="A20" s="126" t="s">
        <v>258</v>
      </c>
      <c r="B20" s="124">
        <v>8</v>
      </c>
      <c r="C20" s="124">
        <v>1</v>
      </c>
      <c r="D20" s="124">
        <v>0</v>
      </c>
      <c r="E20" s="124">
        <v>0</v>
      </c>
      <c r="F20" s="124">
        <v>0</v>
      </c>
      <c r="G20" s="124">
        <v>0</v>
      </c>
      <c r="H20" s="124">
        <v>10</v>
      </c>
      <c r="I20" s="163">
        <f t="shared" si="4"/>
        <v>19</v>
      </c>
      <c r="J20" s="77"/>
    </row>
    <row r="21" spans="1:10" x14ac:dyDescent="0.25">
      <c r="A21" s="126" t="s">
        <v>257</v>
      </c>
      <c r="B21" s="124">
        <v>4</v>
      </c>
      <c r="C21" s="124">
        <v>1</v>
      </c>
      <c r="D21" s="124">
        <v>0</v>
      </c>
      <c r="E21" s="124">
        <v>0</v>
      </c>
      <c r="F21" s="124">
        <v>0</v>
      </c>
      <c r="G21" s="124">
        <v>0</v>
      </c>
      <c r="H21" s="124">
        <v>1</v>
      </c>
      <c r="I21" s="163">
        <f t="shared" si="4"/>
        <v>6</v>
      </c>
      <c r="J21" s="77"/>
    </row>
    <row r="22" spans="1:10" x14ac:dyDescent="0.25">
      <c r="A22" s="126" t="s">
        <v>256</v>
      </c>
      <c r="B22" s="124">
        <v>476</v>
      </c>
      <c r="C22" s="124">
        <v>18</v>
      </c>
      <c r="D22" s="124">
        <v>0</v>
      </c>
      <c r="E22" s="124">
        <v>1</v>
      </c>
      <c r="F22" s="124">
        <v>0</v>
      </c>
      <c r="G22" s="124">
        <v>0</v>
      </c>
      <c r="H22" s="124">
        <v>103</v>
      </c>
      <c r="I22" s="163">
        <f t="shared" si="4"/>
        <v>596</v>
      </c>
      <c r="J22" s="77"/>
    </row>
    <row r="23" spans="1:10" x14ac:dyDescent="0.2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3">
        <f t="shared" si="4"/>
        <v>0</v>
      </c>
      <c r="J23" s="77"/>
    </row>
    <row r="24" spans="1:10" x14ac:dyDescent="0.25">
      <c r="A24" s="126" t="s">
        <v>254</v>
      </c>
      <c r="B24" s="124">
        <v>39</v>
      </c>
      <c r="C24" s="124">
        <v>1</v>
      </c>
      <c r="D24" s="124">
        <v>0</v>
      </c>
      <c r="E24" s="124">
        <v>0</v>
      </c>
      <c r="F24" s="124">
        <v>0</v>
      </c>
      <c r="G24" s="124">
        <v>0</v>
      </c>
      <c r="H24" s="124">
        <v>20</v>
      </c>
      <c r="I24" s="163">
        <f t="shared" si="4"/>
        <v>60</v>
      </c>
      <c r="J24" s="77"/>
    </row>
    <row r="25" spans="1:10" x14ac:dyDescent="0.25">
      <c r="A25" s="126" t="s">
        <v>253</v>
      </c>
      <c r="B25" s="124">
        <v>3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24">
        <v>2</v>
      </c>
      <c r="I25" s="163">
        <f t="shared" si="4"/>
        <v>5</v>
      </c>
      <c r="J25" s="77"/>
    </row>
    <row r="26" spans="1:10" x14ac:dyDescent="0.2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3">
        <f t="shared" si="4"/>
        <v>0</v>
      </c>
      <c r="J26" s="77"/>
    </row>
    <row r="27" spans="1:10" x14ac:dyDescent="0.25">
      <c r="A27" s="126" t="s">
        <v>251</v>
      </c>
      <c r="B27" s="124">
        <v>48</v>
      </c>
      <c r="C27" s="124">
        <v>5</v>
      </c>
      <c r="D27" s="124">
        <v>0</v>
      </c>
      <c r="E27" s="124">
        <v>0</v>
      </c>
      <c r="F27" s="124">
        <v>0</v>
      </c>
      <c r="G27" s="124">
        <v>1</v>
      </c>
      <c r="H27" s="124">
        <v>-46</v>
      </c>
      <c r="I27" s="163">
        <f t="shared" si="4"/>
        <v>6</v>
      </c>
      <c r="J27" s="77"/>
    </row>
    <row r="28" spans="1:10" x14ac:dyDescent="0.25">
      <c r="A28" s="126" t="s">
        <v>250</v>
      </c>
      <c r="B28" s="124">
        <v>1032</v>
      </c>
      <c r="C28" s="124">
        <v>57</v>
      </c>
      <c r="D28" s="124">
        <v>0</v>
      </c>
      <c r="E28" s="124">
        <v>9</v>
      </c>
      <c r="F28" s="124">
        <v>0</v>
      </c>
      <c r="G28" s="124">
        <v>0</v>
      </c>
      <c r="H28" s="124">
        <v>-952</v>
      </c>
      <c r="I28" s="163">
        <f t="shared" si="4"/>
        <v>128</v>
      </c>
      <c r="J28" s="77"/>
    </row>
    <row r="29" spans="1:10" x14ac:dyDescent="0.25">
      <c r="A29" s="126" t="s">
        <v>249</v>
      </c>
      <c r="B29" s="124">
        <v>0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63">
        <f t="shared" si="4"/>
        <v>0</v>
      </c>
      <c r="J29" s="77"/>
    </row>
    <row r="30" spans="1:10" x14ac:dyDescent="0.25">
      <c r="A30" s="126" t="s">
        <v>137</v>
      </c>
      <c r="B30" s="124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1</v>
      </c>
      <c r="I30" s="163">
        <f t="shared" si="4"/>
        <v>1</v>
      </c>
      <c r="J30" s="77"/>
    </row>
    <row r="31" spans="1:10" ht="15.75" thickBot="1" x14ac:dyDescent="0.3">
      <c r="A31" s="77"/>
      <c r="B31" s="77"/>
      <c r="C31" s="77"/>
      <c r="D31" s="77"/>
      <c r="E31" s="162"/>
      <c r="F31" s="162"/>
      <c r="G31" s="162"/>
      <c r="H31" s="162"/>
      <c r="I31" s="162"/>
      <c r="J31" s="77"/>
    </row>
    <row r="32" spans="1:10" ht="21" thickBot="1" x14ac:dyDescent="0.3">
      <c r="A32" s="166" t="s">
        <v>196</v>
      </c>
      <c r="B32" s="135"/>
      <c r="C32" s="135"/>
      <c r="D32" s="135"/>
      <c r="E32" s="135"/>
      <c r="F32" s="135"/>
      <c r="G32" s="135"/>
      <c r="H32" s="135"/>
      <c r="I32" s="165"/>
      <c r="J32" s="77"/>
    </row>
    <row r="33" spans="1:10" x14ac:dyDescent="0.25">
      <c r="A33" s="164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25">
      <c r="A34" s="126" t="s">
        <v>259</v>
      </c>
      <c r="B34" s="124">
        <v>20</v>
      </c>
      <c r="C34" s="124">
        <v>1</v>
      </c>
      <c r="D34" s="124">
        <v>0</v>
      </c>
      <c r="E34" s="124">
        <v>4</v>
      </c>
      <c r="F34" s="124">
        <v>0</v>
      </c>
      <c r="G34" s="124">
        <v>0</v>
      </c>
      <c r="H34" s="124">
        <v>1</v>
      </c>
      <c r="I34" s="163">
        <f t="shared" ref="I34:I45" si="5">B34+C34+D34-E34-F34-G34+H34</f>
        <v>18</v>
      </c>
      <c r="J34" s="77"/>
    </row>
    <row r="35" spans="1:10" x14ac:dyDescent="0.25">
      <c r="A35" s="126" t="s">
        <v>258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3">
        <f t="shared" si="5"/>
        <v>0</v>
      </c>
      <c r="J35" s="77"/>
    </row>
    <row r="36" spans="1:10" x14ac:dyDescent="0.2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3">
        <f t="shared" si="5"/>
        <v>0</v>
      </c>
      <c r="J36" s="77"/>
    </row>
    <row r="37" spans="1:10" x14ac:dyDescent="0.25">
      <c r="A37" s="126" t="s">
        <v>256</v>
      </c>
      <c r="B37" s="124">
        <v>18</v>
      </c>
      <c r="C37" s="124">
        <v>4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63">
        <f t="shared" si="5"/>
        <v>22</v>
      </c>
      <c r="J37" s="77"/>
    </row>
    <row r="38" spans="1:10" x14ac:dyDescent="0.2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3">
        <f t="shared" si="5"/>
        <v>0</v>
      </c>
      <c r="J38" s="77"/>
    </row>
    <row r="39" spans="1:10" x14ac:dyDescent="0.25">
      <c r="A39" s="126" t="s">
        <v>254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63">
        <f t="shared" si="5"/>
        <v>0</v>
      </c>
      <c r="J39" s="77"/>
    </row>
    <row r="40" spans="1:10" x14ac:dyDescent="0.2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3">
        <f t="shared" si="5"/>
        <v>0</v>
      </c>
      <c r="J40" s="77"/>
    </row>
    <row r="41" spans="1:10" x14ac:dyDescent="0.2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3">
        <f t="shared" si="5"/>
        <v>0</v>
      </c>
      <c r="J41" s="77"/>
    </row>
    <row r="42" spans="1:10" x14ac:dyDescent="0.2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3">
        <f t="shared" si="5"/>
        <v>0</v>
      </c>
      <c r="J42" s="77"/>
    </row>
    <row r="43" spans="1:10" x14ac:dyDescent="0.25">
      <c r="A43" s="126" t="s">
        <v>250</v>
      </c>
      <c r="B43" s="124">
        <v>0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63">
        <f t="shared" si="5"/>
        <v>0</v>
      </c>
      <c r="J43" s="77"/>
    </row>
    <row r="44" spans="1:10" x14ac:dyDescent="0.2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3">
        <f t="shared" si="5"/>
        <v>0</v>
      </c>
      <c r="J44" s="77"/>
    </row>
    <row r="45" spans="1:10" x14ac:dyDescent="0.25">
      <c r="A45" s="126" t="s">
        <v>137</v>
      </c>
      <c r="B45" s="124">
        <v>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4">
        <v>-1</v>
      </c>
      <c r="I45" s="163">
        <f t="shared" si="5"/>
        <v>0</v>
      </c>
      <c r="J45" s="77"/>
    </row>
    <row r="46" spans="1:10" ht="15.75" thickBot="1" x14ac:dyDescent="0.3">
      <c r="A46" s="77"/>
      <c r="B46" s="77"/>
      <c r="C46" s="77"/>
      <c r="D46" s="77"/>
      <c r="E46" s="162"/>
      <c r="F46" s="162"/>
      <c r="G46" s="162"/>
      <c r="H46" s="162"/>
      <c r="I46" s="162"/>
      <c r="J46" s="77"/>
    </row>
    <row r="47" spans="1:10" ht="21" thickBot="1" x14ac:dyDescent="0.3">
      <c r="A47" s="166" t="s">
        <v>195</v>
      </c>
      <c r="B47" s="135"/>
      <c r="C47" s="135"/>
      <c r="D47" s="135"/>
      <c r="E47" s="135"/>
      <c r="F47" s="135"/>
      <c r="G47" s="135"/>
      <c r="H47" s="135"/>
      <c r="I47" s="165"/>
      <c r="J47" s="77"/>
    </row>
    <row r="48" spans="1:10" x14ac:dyDescent="0.25">
      <c r="A48" s="164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25">
      <c r="A49" s="126" t="s">
        <v>259</v>
      </c>
      <c r="B49" s="124">
        <v>21</v>
      </c>
      <c r="C49" s="124">
        <v>2</v>
      </c>
      <c r="D49" s="124">
        <v>0</v>
      </c>
      <c r="E49" s="124">
        <v>0</v>
      </c>
      <c r="F49" s="124">
        <v>0</v>
      </c>
      <c r="G49" s="124">
        <v>0</v>
      </c>
      <c r="H49" s="124">
        <v>10</v>
      </c>
      <c r="I49" s="163">
        <f t="shared" ref="I49:I60" si="6">B49+C49+D49-E49-F49-G49+H49</f>
        <v>33</v>
      </c>
      <c r="J49" s="77"/>
    </row>
    <row r="50" spans="1:10" x14ac:dyDescent="0.25">
      <c r="A50" s="126" t="s">
        <v>258</v>
      </c>
      <c r="B50" s="124">
        <v>0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2</v>
      </c>
      <c r="I50" s="163">
        <f t="shared" si="6"/>
        <v>2</v>
      </c>
      <c r="J50" s="77"/>
    </row>
    <row r="51" spans="1:10" x14ac:dyDescent="0.25">
      <c r="A51" s="126" t="s">
        <v>257</v>
      </c>
      <c r="B51" s="124">
        <v>1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63">
        <f t="shared" si="6"/>
        <v>1</v>
      </c>
      <c r="J51" s="77"/>
    </row>
    <row r="52" spans="1:10" x14ac:dyDescent="0.25">
      <c r="A52" s="126" t="s">
        <v>256</v>
      </c>
      <c r="B52" s="124">
        <v>103</v>
      </c>
      <c r="C52" s="124">
        <v>1</v>
      </c>
      <c r="D52" s="124">
        <v>0</v>
      </c>
      <c r="E52" s="124">
        <v>0</v>
      </c>
      <c r="F52" s="124">
        <v>0</v>
      </c>
      <c r="G52" s="124">
        <v>0</v>
      </c>
      <c r="H52" s="124">
        <v>56</v>
      </c>
      <c r="I52" s="163">
        <f t="shared" si="6"/>
        <v>160</v>
      </c>
      <c r="J52" s="77"/>
    </row>
    <row r="53" spans="1:10" x14ac:dyDescent="0.2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3">
        <f t="shared" si="6"/>
        <v>0</v>
      </c>
      <c r="J53" s="77"/>
    </row>
    <row r="54" spans="1:10" x14ac:dyDescent="0.25">
      <c r="A54" s="126" t="s">
        <v>254</v>
      </c>
      <c r="B54" s="124">
        <v>17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4">
        <v>9</v>
      </c>
      <c r="I54" s="163">
        <f t="shared" si="6"/>
        <v>26</v>
      </c>
      <c r="J54" s="77"/>
    </row>
    <row r="55" spans="1:10" x14ac:dyDescent="0.25">
      <c r="A55" s="126" t="s">
        <v>253</v>
      </c>
      <c r="B55" s="124">
        <v>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63">
        <f t="shared" si="6"/>
        <v>1</v>
      </c>
      <c r="J55" s="77"/>
    </row>
    <row r="56" spans="1:10" x14ac:dyDescent="0.25">
      <c r="A56" s="126" t="s">
        <v>252</v>
      </c>
      <c r="B56" s="124">
        <v>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63">
        <f t="shared" si="6"/>
        <v>2</v>
      </c>
      <c r="J56" s="77"/>
    </row>
    <row r="57" spans="1:10" x14ac:dyDescent="0.2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3">
        <f t="shared" si="6"/>
        <v>0</v>
      </c>
      <c r="J57" s="77"/>
    </row>
    <row r="58" spans="1:10" x14ac:dyDescent="0.2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3">
        <f t="shared" si="6"/>
        <v>0</v>
      </c>
      <c r="J58" s="77"/>
    </row>
    <row r="59" spans="1:10" x14ac:dyDescent="0.2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63">
        <f t="shared" si="6"/>
        <v>3</v>
      </c>
      <c r="J59" s="77"/>
    </row>
    <row r="60" spans="1:10" x14ac:dyDescent="0.2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3">
        <f t="shared" si="6"/>
        <v>0</v>
      </c>
      <c r="J60" s="77"/>
    </row>
    <row r="61" spans="1:10" x14ac:dyDescent="0.25">
      <c r="A61" s="77"/>
      <c r="B61" s="77"/>
      <c r="C61" s="77"/>
      <c r="D61" s="77"/>
      <c r="E61" s="162"/>
      <c r="F61" s="162"/>
      <c r="G61" s="162"/>
      <c r="H61" s="162"/>
      <c r="I61" s="162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zoomScale="80" zoomScaleNormal="80" workbookViewId="0">
      <pane xSplit="1" topLeftCell="F1" activePane="topRight" state="frozen"/>
      <selection pane="topRight" activeCell="P29" sqref="P29"/>
    </sheetView>
  </sheetViews>
  <sheetFormatPr defaultRowHeight="15" x14ac:dyDescent="0.25"/>
  <cols>
    <col min="1" max="1" width="69.85546875" bestFit="1" customWidth="1"/>
    <col min="2" max="2" width="17.5703125" bestFit="1" customWidth="1"/>
    <col min="3" max="3" width="16.140625" bestFit="1" customWidth="1"/>
    <col min="4" max="4" width="15" bestFit="1" customWidth="1"/>
    <col min="5" max="5" width="15.7109375" bestFit="1" customWidth="1"/>
    <col min="6" max="6" width="14.42578125" bestFit="1" customWidth="1"/>
    <col min="7" max="7" width="11.7109375" bestFit="1" customWidth="1"/>
    <col min="8" max="8" width="13.28515625" bestFit="1" customWidth="1"/>
    <col min="9" max="9" width="11.28515625" bestFit="1" customWidth="1"/>
    <col min="10" max="10" width="12.28515625" bestFit="1" customWidth="1"/>
    <col min="11" max="11" width="9.5703125" bestFit="1" customWidth="1"/>
    <col min="12" max="12" width="12" bestFit="1" customWidth="1"/>
    <col min="13" max="13" width="10.28515625" bestFit="1" customWidth="1"/>
    <col min="14" max="14" width="9.28515625" bestFit="1" customWidth="1"/>
    <col min="15" max="15" width="14.5703125" bestFit="1" customWidth="1"/>
    <col min="16" max="16" width="20.7109375" bestFit="1" customWidth="1"/>
    <col min="17" max="17" width="19.85546875" bestFit="1" customWidth="1"/>
    <col min="18" max="18" width="19" bestFit="1" customWidth="1"/>
    <col min="19" max="19" width="16.7109375" bestFit="1" customWidth="1"/>
    <col min="20" max="21" width="16.5703125" bestFit="1" customWidth="1"/>
    <col min="22" max="23" width="15.5703125" bestFit="1" customWidth="1"/>
    <col min="24" max="24" width="15.28515625" bestFit="1" customWidth="1"/>
    <col min="25" max="25" width="15.42578125" bestFit="1" customWidth="1"/>
    <col min="26" max="26" width="16.42578125" bestFit="1" customWidth="1"/>
    <col min="27" max="27" width="15.85546875" bestFit="1" customWidth="1"/>
    <col min="29" max="29" width="12.85546875" bestFit="1" customWidth="1"/>
  </cols>
  <sheetData>
    <row r="1" spans="1:16" ht="21" thickBot="1" x14ac:dyDescent="0.35">
      <c r="A1" s="1" t="s">
        <v>272</v>
      </c>
      <c r="B1" s="96"/>
      <c r="C1" s="95"/>
      <c r="D1" s="96"/>
      <c r="E1" s="184">
        <v>44012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thickBo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11"/>
      <c r="B3" s="213" t="s">
        <v>271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/>
    </row>
    <row r="4" spans="1:16" ht="45.75" thickBot="1" x14ac:dyDescent="0.3">
      <c r="A4" s="11"/>
      <c r="B4" s="155" t="s">
        <v>270</v>
      </c>
      <c r="C4" s="154" t="s">
        <v>269</v>
      </c>
      <c r="D4" s="154" t="s">
        <v>233</v>
      </c>
      <c r="E4" s="154" t="s">
        <v>232</v>
      </c>
      <c r="F4" s="154" t="s">
        <v>231</v>
      </c>
      <c r="G4" s="154" t="s">
        <v>2</v>
      </c>
      <c r="H4" s="154" t="s">
        <v>230</v>
      </c>
      <c r="I4" s="154" t="s">
        <v>229</v>
      </c>
      <c r="J4" s="154" t="s">
        <v>228</v>
      </c>
      <c r="K4" s="154" t="s">
        <v>227</v>
      </c>
      <c r="L4" s="154" t="s">
        <v>237</v>
      </c>
      <c r="M4" s="154" t="s">
        <v>236</v>
      </c>
      <c r="N4" s="154" t="s">
        <v>137</v>
      </c>
      <c r="O4" s="154" t="s">
        <v>226</v>
      </c>
      <c r="P4" s="153" t="s">
        <v>268</v>
      </c>
    </row>
    <row r="5" spans="1:16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1" thickBot="1" x14ac:dyDescent="0.3">
      <c r="A8" s="129" t="s">
        <v>198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8"/>
    </row>
    <row r="9" spans="1:16" x14ac:dyDescent="0.25">
      <c r="A9" s="1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s="177" t="s">
        <v>194</v>
      </c>
      <c r="B10" s="145">
        <f t="shared" ref="B10:O10" si="0">SUM(B14:B29)</f>
        <v>156668552.62078321</v>
      </c>
      <c r="C10" s="145">
        <f t="shared" si="0"/>
        <v>10472043.170150859</v>
      </c>
      <c r="D10" s="145">
        <f t="shared" si="0"/>
        <v>594162.80733199464</v>
      </c>
      <c r="E10" s="145">
        <f t="shared" si="0"/>
        <v>15672.968019868302</v>
      </c>
      <c r="F10" s="145">
        <f t="shared" si="0"/>
        <v>3514.0281633428026</v>
      </c>
      <c r="G10" s="145">
        <f t="shared" si="0"/>
        <v>1327339.2781239043</v>
      </c>
      <c r="H10" s="145">
        <f t="shared" si="0"/>
        <v>2255616.6592475045</v>
      </c>
      <c r="I10" s="145">
        <f t="shared" si="0"/>
        <v>20727660.721141387</v>
      </c>
      <c r="J10" s="145">
        <f t="shared" si="0"/>
        <v>-18319.865530955631</v>
      </c>
      <c r="K10" s="145">
        <f t="shared" si="0"/>
        <v>48518.95138750413</v>
      </c>
      <c r="L10" s="145">
        <f t="shared" si="0"/>
        <v>3497499.1686370764</v>
      </c>
      <c r="M10" s="145">
        <f t="shared" si="0"/>
        <v>1308575.2763885346</v>
      </c>
      <c r="N10" s="145">
        <f t="shared" si="0"/>
        <v>364388.66562308581</v>
      </c>
      <c r="O10" s="145">
        <f t="shared" si="0"/>
        <v>10795774.349842632</v>
      </c>
      <c r="P10" s="145">
        <f>B10+C10-D10-E10-F10-G10-H10-I10+J10-K10+L10-M10++N10+O10</f>
        <v>155498877.41970181</v>
      </c>
    </row>
    <row r="11" spans="1:16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1" thickBot="1" x14ac:dyDescent="0.3">
      <c r="A12" s="129" t="s">
        <v>194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1"/>
    </row>
    <row r="13" spans="1:1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26" t="s">
        <v>224</v>
      </c>
      <c r="B14" s="124">
        <v>56757557.807753339</v>
      </c>
      <c r="C14" s="124">
        <v>2765170.9465239164</v>
      </c>
      <c r="D14" s="124">
        <v>194847.66322315036</v>
      </c>
      <c r="E14" s="124">
        <v>11390.847648928491</v>
      </c>
      <c r="F14" s="124">
        <v>2126.7435599999999</v>
      </c>
      <c r="G14" s="124">
        <v>2451.2654600000001</v>
      </c>
      <c r="H14" s="124">
        <v>118867.16396982899</v>
      </c>
      <c r="I14" s="124">
        <v>3413418.5209583882</v>
      </c>
      <c r="J14" s="124">
        <v>0</v>
      </c>
      <c r="K14" s="124">
        <v>13797.275477504123</v>
      </c>
      <c r="L14" s="124">
        <v>1909324.5622561369</v>
      </c>
      <c r="M14" s="124">
        <v>24322.196689999997</v>
      </c>
      <c r="N14" s="124">
        <v>104266.6418880964</v>
      </c>
      <c r="O14" s="124">
        <v>183742.40929467528</v>
      </c>
      <c r="P14" s="145">
        <f>B14+C14-D14-E14-F14-G14-H14-I14+J14-K14+L14-M14+N14+O14</f>
        <v>57938840.690728366</v>
      </c>
    </row>
    <row r="15" spans="1:16" x14ac:dyDescent="0.25">
      <c r="A15" s="126" t="s">
        <v>223</v>
      </c>
      <c r="B15" s="124">
        <v>1904195.156157041</v>
      </c>
      <c r="C15" s="124">
        <v>361627.87475910713</v>
      </c>
      <c r="D15" s="124">
        <v>6944.0545628229283</v>
      </c>
      <c r="E15" s="124">
        <v>0</v>
      </c>
      <c r="F15" s="124">
        <v>0</v>
      </c>
      <c r="G15" s="124">
        <v>0</v>
      </c>
      <c r="H15" s="124">
        <v>8.3186800000000005</v>
      </c>
      <c r="I15" s="124">
        <v>410077.97382246418</v>
      </c>
      <c r="J15" s="124">
        <v>0</v>
      </c>
      <c r="K15" s="124">
        <v>1810.883</v>
      </c>
      <c r="L15" s="124">
        <v>7117.6690799999906</v>
      </c>
      <c r="M15" s="124">
        <v>0</v>
      </c>
      <c r="N15" s="124">
        <v>153892.28176496076</v>
      </c>
      <c r="O15" s="124">
        <v>135797.23359546423</v>
      </c>
      <c r="P15" s="145">
        <f>B15+C15-D15-E15-F15-G15-H15-I15+J15-K15+L15-M15+N15+O15</f>
        <v>2143788.9852912859</v>
      </c>
    </row>
    <row r="16" spans="1:16" x14ac:dyDescent="0.25">
      <c r="A16" s="126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6" t="s">
        <v>221</v>
      </c>
      <c r="B17" s="124">
        <v>3511417.1215151823</v>
      </c>
      <c r="C17" s="124">
        <v>540338.36617473396</v>
      </c>
      <c r="D17" s="124">
        <v>5238.0321433972385</v>
      </c>
      <c r="E17" s="124">
        <v>1494.3129354233333</v>
      </c>
      <c r="F17" s="124">
        <v>104.59766666666667</v>
      </c>
      <c r="G17" s="124">
        <v>25162.488960990799</v>
      </c>
      <c r="H17" s="124">
        <v>0</v>
      </c>
      <c r="I17" s="124">
        <v>603675.54394056764</v>
      </c>
      <c r="J17" s="124">
        <v>0</v>
      </c>
      <c r="K17" s="124">
        <v>7207.7552400000004</v>
      </c>
      <c r="L17" s="124">
        <v>-21.552</v>
      </c>
      <c r="M17" s="124">
        <v>0</v>
      </c>
      <c r="N17" s="124">
        <v>264420.7921371141</v>
      </c>
      <c r="O17" s="124">
        <v>-1694.7313201481409</v>
      </c>
      <c r="P17" s="145">
        <f>B17+C17-D17-E17-F17-G17-H17-I17+J17-K17+L17-M17++N17+O17</f>
        <v>3671577.2656198367</v>
      </c>
    </row>
    <row r="18" spans="1:16" x14ac:dyDescent="0.25">
      <c r="A18" s="126" t="s">
        <v>220</v>
      </c>
      <c r="B18" s="124">
        <v>4082832.6631158171</v>
      </c>
      <c r="C18" s="124">
        <v>483443.1770275879</v>
      </c>
      <c r="D18" s="124">
        <v>20164.036287881019</v>
      </c>
      <c r="E18" s="124">
        <v>895.73255316482403</v>
      </c>
      <c r="F18" s="124">
        <v>756.22399667613604</v>
      </c>
      <c r="G18" s="124">
        <v>0</v>
      </c>
      <c r="H18" s="124">
        <v>7044.3332576657403</v>
      </c>
      <c r="I18" s="124">
        <v>400835.18891635764</v>
      </c>
      <c r="J18" s="124">
        <v>0</v>
      </c>
      <c r="K18" s="124">
        <v>23954.222000000002</v>
      </c>
      <c r="L18" s="124">
        <v>95090.980080003908</v>
      </c>
      <c r="M18" s="124">
        <v>0</v>
      </c>
      <c r="N18" s="124">
        <v>252629.29846514048</v>
      </c>
      <c r="O18" s="124">
        <v>-285623.72780099604</v>
      </c>
      <c r="P18" s="145">
        <f>B18+C18-D18-E18-F18-G18-H18-I18+J18-K18+L18-M18++N18+O18</f>
        <v>4174722.6538758073</v>
      </c>
    </row>
    <row r="19" spans="1:16" x14ac:dyDescent="0.25">
      <c r="A19" s="126" t="s">
        <v>219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126" t="s">
        <v>218</v>
      </c>
      <c r="B20" s="124">
        <v>20641164.865815558</v>
      </c>
      <c r="C20" s="124">
        <v>2279722.9251099997</v>
      </c>
      <c r="D20" s="124">
        <v>207690.68087802429</v>
      </c>
      <c r="E20" s="124">
        <v>3.0270000000000028</v>
      </c>
      <c r="F20" s="124">
        <v>0</v>
      </c>
      <c r="G20" s="124">
        <v>2925.0258000008407</v>
      </c>
      <c r="H20" s="124">
        <v>8630.1599599999972</v>
      </c>
      <c r="I20" s="124">
        <v>2758523.3908771733</v>
      </c>
      <c r="J20" s="124">
        <v>0</v>
      </c>
      <c r="K20" s="124">
        <v>569.42651999999998</v>
      </c>
      <c r="L20" s="124">
        <v>170451.39051711815</v>
      </c>
      <c r="M20" s="124">
        <v>17288.980162001608</v>
      </c>
      <c r="N20" s="124">
        <v>-8319.9107772225434</v>
      </c>
      <c r="O20" s="124">
        <v>1694.506460177942</v>
      </c>
      <c r="P20" s="145">
        <f>B20+C20-D20-E20-F20-G20-H20-I20+J20-K20+L20-M20++N20+O20</f>
        <v>20089083.085928433</v>
      </c>
    </row>
    <row r="21" spans="1:16" x14ac:dyDescent="0.25">
      <c r="A21" s="126" t="s">
        <v>217</v>
      </c>
      <c r="B21" s="124">
        <v>17930666.60475149</v>
      </c>
      <c r="C21" s="124">
        <v>857814.34213367652</v>
      </c>
      <c r="D21" s="124">
        <v>60952.340995789105</v>
      </c>
      <c r="E21" s="124">
        <v>322.23660000000001</v>
      </c>
      <c r="F21" s="124">
        <v>0</v>
      </c>
      <c r="G21" s="124">
        <v>8596.6547799998007</v>
      </c>
      <c r="H21" s="124">
        <v>6.3720000000008206</v>
      </c>
      <c r="I21" s="124">
        <v>12967721.855029821</v>
      </c>
      <c r="J21" s="124">
        <v>0</v>
      </c>
      <c r="K21" s="124">
        <v>0</v>
      </c>
      <c r="L21" s="124">
        <v>38007.700390001919</v>
      </c>
      <c r="M21" s="124">
        <v>1</v>
      </c>
      <c r="N21" s="124">
        <v>109208.21678308272</v>
      </c>
      <c r="O21" s="124">
        <v>285623.72780076886</v>
      </c>
      <c r="P21" s="145">
        <f>B21+C21-D21-E21-F21-G21-H21-I21+J21-K21+L21-M21++N21+O21</f>
        <v>6183720.1324534062</v>
      </c>
    </row>
    <row r="22" spans="1:16" x14ac:dyDescent="0.25">
      <c r="A22" s="126" t="s">
        <v>216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126" t="s">
        <v>193</v>
      </c>
      <c r="B23" s="124">
        <v>266.526000000002</v>
      </c>
      <c r="C23" s="124">
        <v>-182.06899999999999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-84.45700000000005</v>
      </c>
      <c r="O23" s="124">
        <v>-1.9431565811391919E-12</v>
      </c>
      <c r="P23" s="145">
        <f>B23+C23-D23-E23-F23-G23-H23-I23+J23-K23+L23-M23++N23+O23</f>
        <v>1.7941369558684568E-14</v>
      </c>
    </row>
    <row r="24" spans="1:16" x14ac:dyDescent="0.25">
      <c r="A24" s="126" t="s">
        <v>215</v>
      </c>
      <c r="B24" s="124">
        <v>17967557.731113132</v>
      </c>
      <c r="C24" s="124">
        <v>1686982.7435389326</v>
      </c>
      <c r="D24" s="124">
        <v>24998.570520781788</v>
      </c>
      <c r="E24" s="124">
        <v>-13.151399999999999</v>
      </c>
      <c r="F24" s="124">
        <v>0</v>
      </c>
      <c r="G24" s="124">
        <v>414296.17101917195</v>
      </c>
      <c r="H24" s="124">
        <v>1330788.2073509565</v>
      </c>
      <c r="I24" s="124">
        <v>83464.306779599996</v>
      </c>
      <c r="J24" s="124">
        <v>-2354.5508964947603</v>
      </c>
      <c r="K24" s="124">
        <v>301.41728000000001</v>
      </c>
      <c r="L24" s="124">
        <v>449029.87421930325</v>
      </c>
      <c r="M24" s="124">
        <v>526639.70592542004</v>
      </c>
      <c r="N24" s="124">
        <v>-115598.20021720046</v>
      </c>
      <c r="O24" s="124">
        <v>53463.094301299046</v>
      </c>
      <c r="P24" s="145">
        <f>B24+C24-D24-E24-F24-G24-H24-I24+J24-K24+L24-M24++N24+O24</f>
        <v>17658605.464583036</v>
      </c>
    </row>
    <row r="25" spans="1:16" x14ac:dyDescent="0.25">
      <c r="A25" s="126" t="s">
        <v>214</v>
      </c>
      <c r="B25" s="124">
        <v>25569601.858128503</v>
      </c>
      <c r="C25" s="124">
        <v>965348.20306090405</v>
      </c>
      <c r="D25" s="124">
        <v>27560.21131101115</v>
      </c>
      <c r="E25" s="124">
        <v>74.594400000000007</v>
      </c>
      <c r="F25" s="124">
        <v>0</v>
      </c>
      <c r="G25" s="124">
        <v>340821.35947243945</v>
      </c>
      <c r="H25" s="124">
        <v>294866.35534562921</v>
      </c>
      <c r="I25" s="124">
        <v>16035.143664216252</v>
      </c>
      <c r="J25" s="124">
        <v>-13184.570860863299</v>
      </c>
      <c r="K25" s="124">
        <v>110.02087</v>
      </c>
      <c r="L25" s="124">
        <v>636071.22354223207</v>
      </c>
      <c r="M25" s="124">
        <v>675021.34309911297</v>
      </c>
      <c r="N25" s="124">
        <v>-113852.88696698238</v>
      </c>
      <c r="O25" s="124">
        <v>7.9162418842315674E-9</v>
      </c>
      <c r="P25" s="145">
        <f>B25+C25-D25-E25-F25-G25-H25-I25+J25-K25+L25-M25++N25+O25</f>
        <v>25689494.798741393</v>
      </c>
    </row>
    <row r="26" spans="1:16" x14ac:dyDescent="0.25">
      <c r="A26" s="126" t="s">
        <v>213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A27" s="126" t="s">
        <v>212</v>
      </c>
      <c r="B27" s="124">
        <v>24486.904780000004</v>
      </c>
      <c r="C27" s="124">
        <v>452160.39185999997</v>
      </c>
      <c r="D27" s="124">
        <v>0</v>
      </c>
      <c r="E27" s="124">
        <v>0</v>
      </c>
      <c r="F27" s="124">
        <v>0</v>
      </c>
      <c r="G27" s="124">
        <v>329850.42148000002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1214.999999999998</v>
      </c>
      <c r="P27" s="145">
        <f>B27+C27-D27-E27-F27-G27-H27-I27+J27-K27+L27-M27++N27+O27</f>
        <v>148011.87515999994</v>
      </c>
    </row>
    <row r="28" spans="1:16" x14ac:dyDescent="0.25">
      <c r="A28" s="126" t="s">
        <v>211</v>
      </c>
      <c r="B28" s="124">
        <v>7728785.500832241</v>
      </c>
      <c r="C28" s="124">
        <v>79244.025362000204</v>
      </c>
      <c r="D28" s="124">
        <v>44865.512495642797</v>
      </c>
      <c r="E28" s="124">
        <v>1505.3682823516529</v>
      </c>
      <c r="F28" s="124">
        <v>526.46294</v>
      </c>
      <c r="G28" s="124">
        <v>184236.044993349</v>
      </c>
      <c r="H28" s="124">
        <v>484574.37869896594</v>
      </c>
      <c r="I28" s="124">
        <v>73908.797152800005</v>
      </c>
      <c r="J28" s="124">
        <v>-2775.74377359757</v>
      </c>
      <c r="K28" s="124">
        <v>709.14400000000001</v>
      </c>
      <c r="L28" s="124">
        <v>174018.33597228013</v>
      </c>
      <c r="M28" s="124">
        <v>45407.058072</v>
      </c>
      <c r="N28" s="124">
        <v>-277780.71681293898</v>
      </c>
      <c r="O28" s="124">
        <v>10421557.174024876</v>
      </c>
      <c r="P28" s="145">
        <f>B28+C28-D28-E28-F28-G28-H28-I28+J28-K28+L28-M28++N28+O28</f>
        <v>17287315.808969751</v>
      </c>
    </row>
    <row r="29" spans="1:16" x14ac:dyDescent="0.25">
      <c r="A29" s="126" t="s">
        <v>210</v>
      </c>
      <c r="B29" s="124">
        <v>550019.88082091638</v>
      </c>
      <c r="C29" s="124">
        <v>372.24360000000001</v>
      </c>
      <c r="D29" s="124">
        <v>901.70491349404313</v>
      </c>
      <c r="E29" s="124">
        <v>0</v>
      </c>
      <c r="F29" s="124">
        <v>0</v>
      </c>
      <c r="G29" s="124">
        <v>18999.846157952339</v>
      </c>
      <c r="H29" s="124">
        <v>10831.369984458299</v>
      </c>
      <c r="I29" s="124">
        <v>0</v>
      </c>
      <c r="J29" s="124">
        <v>-5</v>
      </c>
      <c r="K29" s="124">
        <v>58.806999999999995</v>
      </c>
      <c r="L29" s="124">
        <v>18408.984579999968</v>
      </c>
      <c r="M29" s="124">
        <v>19894.992439999998</v>
      </c>
      <c r="N29" s="124">
        <v>-4392.3936409642583</v>
      </c>
      <c r="O29" s="124">
        <v>-0.33651349404499342</v>
      </c>
      <c r="P29" s="145">
        <f>B29+C29-D29-E29-F29-G29-H29-I29+J29-K29+L29-M29++N29+O29</f>
        <v>513716.65835055348</v>
      </c>
    </row>
    <row r="30" spans="1:16" x14ac:dyDescent="0.2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Jenny Gage</cp:lastModifiedBy>
  <dcterms:created xsi:type="dcterms:W3CDTF">2020-08-18T08:26:55Z</dcterms:created>
  <dcterms:modified xsi:type="dcterms:W3CDTF">2020-09-15T08:15:28Z</dcterms:modified>
</cp:coreProperties>
</file>