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jgage_asisa_org_za/Documents/Desktop/"/>
    </mc:Choice>
  </mc:AlternateContent>
  <xr:revisionPtr revIDLastSave="0" documentId="8_{9F26E5D2-36BF-4182-B67A-D1120966DC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3" l="1"/>
  <c r="B13" i="13" s="1"/>
  <c r="C10" i="13"/>
  <c r="B11" i="13"/>
  <c r="C11" i="13"/>
  <c r="B12" i="13"/>
  <c r="C12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K10" i="7" s="1"/>
  <c r="K11" i="7"/>
  <c r="M11" i="7"/>
  <c r="N11" i="7"/>
  <c r="K12" i="7"/>
  <c r="M12" i="7"/>
  <c r="N12" i="7"/>
  <c r="O12" i="7" s="1"/>
  <c r="K13" i="7"/>
  <c r="M13" i="7"/>
  <c r="N13" i="7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E15" i="6"/>
  <c r="H15" i="6"/>
  <c r="E16" i="6"/>
  <c r="H16" i="6"/>
  <c r="E17" i="6"/>
  <c r="H17" i="6"/>
  <c r="E18" i="6"/>
  <c r="H18" i="6"/>
  <c r="E19" i="6"/>
  <c r="H19" i="6"/>
  <c r="I19" i="6" s="1"/>
  <c r="E20" i="6"/>
  <c r="H20" i="6"/>
  <c r="E21" i="6"/>
  <c r="H21" i="6"/>
  <c r="E22" i="6"/>
  <c r="H22" i="6"/>
  <c r="I22" i="6" s="1"/>
  <c r="C24" i="6"/>
  <c r="D24" i="6"/>
  <c r="F24" i="6"/>
  <c r="G24" i="6"/>
  <c r="E25" i="6"/>
  <c r="H25" i="6"/>
  <c r="E26" i="6"/>
  <c r="H26" i="6"/>
  <c r="I26" i="6" s="1"/>
  <c r="E27" i="6"/>
  <c r="H27" i="6"/>
  <c r="I27" i="6" s="1"/>
  <c r="E28" i="6"/>
  <c r="H28" i="6"/>
  <c r="E29" i="6"/>
  <c r="H29" i="6"/>
  <c r="E30" i="6"/>
  <c r="H30" i="6"/>
  <c r="I30" i="6" s="1"/>
  <c r="E31" i="6"/>
  <c r="H31" i="6"/>
  <c r="I31" i="6" s="1"/>
  <c r="E32" i="6"/>
  <c r="H32" i="6"/>
  <c r="E33" i="6"/>
  <c r="H33" i="6"/>
  <c r="C35" i="6"/>
  <c r="D35" i="6"/>
  <c r="E35" i="6" s="1"/>
  <c r="F35" i="6"/>
  <c r="G35" i="6"/>
  <c r="E36" i="6"/>
  <c r="H36" i="6"/>
  <c r="E37" i="6"/>
  <c r="H37" i="6"/>
  <c r="E38" i="6"/>
  <c r="H38" i="6"/>
  <c r="I38" i="6" s="1"/>
  <c r="E39" i="6"/>
  <c r="H39" i="6"/>
  <c r="I39" i="6" s="1"/>
  <c r="E40" i="6"/>
  <c r="H40" i="6"/>
  <c r="C42" i="6"/>
  <c r="D42" i="6"/>
  <c r="F42" i="6"/>
  <c r="G42" i="6"/>
  <c r="H42" i="6" s="1"/>
  <c r="E43" i="6"/>
  <c r="H43" i="6"/>
  <c r="E44" i="6"/>
  <c r="H44" i="6"/>
  <c r="E45" i="6"/>
  <c r="H45" i="6"/>
  <c r="E46" i="6"/>
  <c r="H46" i="6"/>
  <c r="I46" i="6" s="1"/>
  <c r="E47" i="6"/>
  <c r="H47" i="6"/>
  <c r="E48" i="6"/>
  <c r="H48" i="6"/>
  <c r="E49" i="6"/>
  <c r="H49" i="6"/>
  <c r="E50" i="6"/>
  <c r="H50" i="6"/>
  <c r="I50" i="6" s="1"/>
  <c r="E51" i="6"/>
  <c r="H51" i="6"/>
  <c r="C53" i="6"/>
  <c r="D53" i="6"/>
  <c r="F53" i="6"/>
  <c r="G53" i="6"/>
  <c r="E54" i="6"/>
  <c r="H54" i="6"/>
  <c r="E55" i="6"/>
  <c r="H55" i="6"/>
  <c r="I55" i="6" s="1"/>
  <c r="E56" i="6"/>
  <c r="H56" i="6"/>
  <c r="E57" i="6"/>
  <c r="H57" i="6"/>
  <c r="E58" i="6"/>
  <c r="H58" i="6"/>
  <c r="I58" i="6" s="1"/>
  <c r="E59" i="6"/>
  <c r="H59" i="6"/>
  <c r="I59" i="6" s="1"/>
  <c r="E60" i="6"/>
  <c r="H60" i="6"/>
  <c r="E61" i="6"/>
  <c r="H61" i="6"/>
  <c r="E62" i="6"/>
  <c r="H62" i="6"/>
  <c r="I62" i="6" s="1"/>
  <c r="C64" i="6"/>
  <c r="D64" i="6"/>
  <c r="F64" i="6"/>
  <c r="G64" i="6"/>
  <c r="E65" i="6"/>
  <c r="H65" i="6"/>
  <c r="E66" i="6"/>
  <c r="H66" i="6"/>
  <c r="I66" i="6" s="1"/>
  <c r="E67" i="6"/>
  <c r="H67" i="6"/>
  <c r="I67" i="6" s="1"/>
  <c r="E68" i="6"/>
  <c r="H68" i="6"/>
  <c r="E69" i="6"/>
  <c r="H69" i="6"/>
  <c r="E70" i="6"/>
  <c r="H70" i="6"/>
  <c r="E71" i="6"/>
  <c r="H71" i="6"/>
  <c r="I71" i="6" s="1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I79" i="6" s="1"/>
  <c r="E80" i="6"/>
  <c r="H80" i="6"/>
  <c r="E81" i="6"/>
  <c r="H81" i="6"/>
  <c r="C83" i="6"/>
  <c r="D83" i="6"/>
  <c r="E83" i="6" s="1"/>
  <c r="F83" i="6"/>
  <c r="G83" i="6"/>
  <c r="H83" i="6" s="1"/>
  <c r="E84" i="6"/>
  <c r="H84" i="6"/>
  <c r="E85" i="6"/>
  <c r="H85" i="6"/>
  <c r="E86" i="6"/>
  <c r="H86" i="6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E94" i="6"/>
  <c r="H94" i="6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F118" i="4" s="1"/>
  <c r="E111" i="4"/>
  <c r="C5" i="3"/>
  <c r="C6" i="3"/>
  <c r="C11" i="3"/>
  <c r="I81" i="6" l="1"/>
  <c r="I65" i="6"/>
  <c r="I61" i="6"/>
  <c r="I57" i="6"/>
  <c r="H53" i="6"/>
  <c r="I49" i="6"/>
  <c r="I45" i="6"/>
  <c r="I37" i="6"/>
  <c r="I33" i="6"/>
  <c r="I29" i="6"/>
  <c r="I21" i="6"/>
  <c r="I17" i="6"/>
  <c r="C14" i="10"/>
  <c r="I84" i="6"/>
  <c r="I72" i="6"/>
  <c r="I56" i="6"/>
  <c r="E53" i="6"/>
  <c r="I48" i="6"/>
  <c r="I44" i="6"/>
  <c r="I40" i="6"/>
  <c r="I32" i="6"/>
  <c r="I28" i="6"/>
  <c r="H24" i="6"/>
  <c r="O18" i="7"/>
  <c r="C13" i="13"/>
  <c r="O21" i="7"/>
  <c r="O19" i="7"/>
  <c r="I88" i="6"/>
  <c r="I93" i="6"/>
  <c r="I92" i="6"/>
  <c r="I91" i="6"/>
  <c r="I86" i="6"/>
  <c r="I15" i="6"/>
  <c r="E106" i="4"/>
  <c r="E118" i="4" s="1"/>
  <c r="F59" i="4"/>
  <c r="F78" i="4" s="1"/>
  <c r="F44" i="4"/>
  <c r="E20" i="5"/>
  <c r="E5" i="5"/>
  <c r="E35" i="5" s="1"/>
  <c r="I94" i="6"/>
  <c r="H90" i="6"/>
  <c r="E90" i="6"/>
  <c r="I87" i="6"/>
  <c r="I85" i="6"/>
  <c r="I80" i="6"/>
  <c r="I78" i="6"/>
  <c r="I77" i="6"/>
  <c r="E75" i="6"/>
  <c r="E27" i="4" s="1"/>
  <c r="H75" i="6"/>
  <c r="I76" i="6"/>
  <c r="I73" i="6"/>
  <c r="I70" i="6"/>
  <c r="I69" i="6"/>
  <c r="I68" i="6"/>
  <c r="H64" i="6"/>
  <c r="E64" i="6"/>
  <c r="E26" i="4" s="1"/>
  <c r="I60" i="6"/>
  <c r="E25" i="4"/>
  <c r="I53" i="6"/>
  <c r="I54" i="6"/>
  <c r="I51" i="6"/>
  <c r="I47" i="6"/>
  <c r="E42" i="6"/>
  <c r="E24" i="4" s="1"/>
  <c r="I43" i="6"/>
  <c r="H35" i="6"/>
  <c r="I35" i="6" s="1"/>
  <c r="E23" i="4"/>
  <c r="I36" i="6"/>
  <c r="E24" i="6"/>
  <c r="B8" i="6"/>
  <c r="B5" i="6"/>
  <c r="I25" i="6"/>
  <c r="I20" i="6"/>
  <c r="I18" i="6"/>
  <c r="H14" i="6"/>
  <c r="B4" i="6"/>
  <c r="I16" i="6"/>
  <c r="O20" i="7"/>
  <c r="J14" i="7"/>
  <c r="N10" i="7"/>
  <c r="N14" i="7" s="1"/>
  <c r="E16" i="4" s="1"/>
  <c r="E14" i="4" s="1"/>
  <c r="M10" i="7"/>
  <c r="O13" i="7"/>
  <c r="K14" i="7"/>
  <c r="O11" i="7"/>
  <c r="AC10" i="8"/>
  <c r="P10" i="8"/>
  <c r="J10" i="9"/>
  <c r="E14" i="10"/>
  <c r="G14" i="10"/>
  <c r="I13" i="10"/>
  <c r="D14" i="10"/>
  <c r="H14" i="10"/>
  <c r="F14" i="10"/>
  <c r="I12" i="10"/>
  <c r="B14" i="10"/>
  <c r="I11" i="10"/>
  <c r="P10" i="11"/>
  <c r="J10" i="12"/>
  <c r="I14" i="7"/>
  <c r="E56" i="4" s="1"/>
  <c r="I83" i="6"/>
  <c r="E28" i="4"/>
  <c r="B9" i="6"/>
  <c r="E14" i="6"/>
  <c r="I24" i="6" l="1"/>
  <c r="E22" i="4"/>
  <c r="F80" i="4"/>
  <c r="I90" i="6"/>
  <c r="E29" i="4"/>
  <c r="I75" i="6"/>
  <c r="I64" i="6"/>
  <c r="I42" i="6"/>
  <c r="B3" i="6"/>
  <c r="B7" i="6"/>
  <c r="O10" i="7"/>
  <c r="O14" i="7" s="1"/>
  <c r="M14" i="7"/>
  <c r="I14" i="10"/>
  <c r="E55" i="4"/>
  <c r="E59" i="4" s="1"/>
  <c r="E78" i="4" s="1"/>
  <c r="C19" i="3" s="1"/>
  <c r="C17" i="3"/>
  <c r="I14" i="6"/>
  <c r="E21" i="4"/>
  <c r="E20" i="4" l="1"/>
  <c r="E44" i="4" s="1"/>
  <c r="E80" i="4" s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<sst xmlns="http://schemas.openxmlformats.org/spreadsheetml/2006/main" count="554" uniqueCount="277">
  <si>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</si>
  <si>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</si>
  <si>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</si>
  <si>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</si>
  <si>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</si>
  <si>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</si>
  <si>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</si>
  <si>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</si>
  <si>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</si>
  <si>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</si>
  <si>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</si>
  <si>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</si>
  <si>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</si>
  <si>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</si>
  <si>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</si>
  <si>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</si>
  <si>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</si>
  <si>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</si>
  <si>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</si>
  <si>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</si>
  <si>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</si>
  <si>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</si>
  <si>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</si>
  <si>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</si>
  <si>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</si>
  <si>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</si>
  <si>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</si>
  <si>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</si>
  <si>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</si>
  <si>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</si>
  <si>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</si>
  <si>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</si>
  <si>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</si>
  <si>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</si>
  <si>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</si>
  <si>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</si>
  <si>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</si>
  <si>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</si>
  <si>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</si>
  <si>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</si>
  <si>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</si>
  <si>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Half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</si>
  <si>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</si>
  <si>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</si>
  <si>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</si>
  <si>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</si>
  <si>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</si>
  <si>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</si>
  <si>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</si>
  <si>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</si>
  <si>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</si>
  <si>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</si>
  <si>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</si>
  <si>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</si>
  <si>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</si>
  <si>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</si>
  <si>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</si>
  <si>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</si>
  <si>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</si>
  <si>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</si>
  <si>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</si>
  <si>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</si>
  <si>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</si>
  <si>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</si>
  <si>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</si>
  <si>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</si>
  <si>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</si>
  <si>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</si>
  <si>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</si>
  <si>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</si>
  <si>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</si>
  <si>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</si>
  <si>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</si>
  <si>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</si>
  <si>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</si>
  <si>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</si>
  <si>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</si>
  <si>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</si>
  <si>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</si>
  <si>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</si>
  <si>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</si>
  <si>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</si>
  <si>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</si>
  <si>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</si>
  <si>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</si>
  <si>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</si>
  <si>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</si>
  <si>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</si>
  <si>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</si>
  <si>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</si>
  <si>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</si>
  <si>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</si>
  <si>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</si>
  <si>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</si>
  <si>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</si>
  <si>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</si>
  <si>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</si>
  <si>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</si>
  <si>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</si>
  <si>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</si>
  <si>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</si>
  <si>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</si>
  <si>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</si>
  <si>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</si>
  <si>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</si>
  <si>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</si>
  <si>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</si>
  <si>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</si>
  <si>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</si>
  <si>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</si>
  <si>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</si>
  <si>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</si>
  <si>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</si>
  <si>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</si>
  <si>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</si>
  <si>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</si>
  <si>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</si>
  <si>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</si>
  <si>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</si>
  <si>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</si>
  <si>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</si>
  <si>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</si>
  <si>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</si>
  <si>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</si>
  <si>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</si>
  <si>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</si>
  <si>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</si>
  <si>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</si>
  <si>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</si>
  <si>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</si>
  <si>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</si>
  <si>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</si>
  <si>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</si>
  <si>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</si>
  <si>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</si>
  <si>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</si>
  <si>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</si>
  <si>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</si>
  <si>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</si>
  <si>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</si>
  <si>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</si>
  <si>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</si>
  <si>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</si>
  <si>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</si>
  <si>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</si>
  <si>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</si>
  <si>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</si>
  <si>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</si>
  <si>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</si>
  <si>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</si>
  <si>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</si>
  <si>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</si>
  <si>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</si>
  <si>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</si>
  <si>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</si>
  <si>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</si>
  <si>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</si>
  <si>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</si>
  <si>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</si>
  <si>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</si>
  <si>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</si>
  <si>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</si>
  <si>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</si>
  <si>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</si>
  <si>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</si>
  <si>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</si>
  <si>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</si>
  <si>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</si>
  <si>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</si>
  <si>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</si>
  <si>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</si>
  <si>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</si>
  <si>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</si>
  <si>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</si>
  <si>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</si>
  <si>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</si>
  <si>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</si>
  <si>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</si>
  <si>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</si>
  <si>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</si>
  <si>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</si>
  <si>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</si>
  <si>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</si>
  <si>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</si>
  <si>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</si>
  <si>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</si>
  <si>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</si>
  <si>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</si>
  <si>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</si>
  <si>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</si>
  <si>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</si>
  <si>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</si>
  <si>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</si>
  <si>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</si>
  <si>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</si>
  <si>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</si>
  <si>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</si>
  <si>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</si>
  <si>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</si>
  <si>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</si>
  <si>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</si>
  <si>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</si>
  <si>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</si>
  <si>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</si>
  <si>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</si>
  <si>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</si>
  <si>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</si>
  <si>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</si>
  <si>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</si>
  <si>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</si>
  <si>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</si>
  <si>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</si>
  <si>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</si>
  <si>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</si>
  <si>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</si>
  <si>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</si>
  <si>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</si>
  <si>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</si>
  <si>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</si>
  <si>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</si>
  <si>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</si>
  <si>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</si>
  <si>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</si>
  <si>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</si>
  <si>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</si>
  <si>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Half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</si>
  <si>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</si>
  <si>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</si>
  <si>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</si>
  <si>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</si>
  <si>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</si>
  <si>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</si>
  <si>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</si>
  <si>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</si>
  <si>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Half</t>
  </si>
  <si>
    <t>Number of Policies at Start of Half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</si>
  <si>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</si>
  <si>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</si>
  <si>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</si>
  <si>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</si>
  <si>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</si>
  <si>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Half</t>
  </si>
  <si>
    <t>Section 14 Transfers</t>
  </si>
  <si>
    <t>Transfers i.t.o. the Act</t>
  </si>
  <si>
    <t>Terminations</t>
  </si>
  <si>
    <t>New Schemes</t>
  </si>
  <si>
    <t>Number of Schemes at Start of Half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</si>
  <si>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</si>
  <si>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</si>
  <si>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</si>
  <si>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</si>
  <si>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</si>
  <si>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</si>
  <si>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</si>
  <si>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</si>
  <si>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</si>
  <si>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</si>
  <si>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</si>
  <si>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</si>
  <si>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</si>
  <si>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Half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</si>
  <si>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</si>
  <si>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</si>
  <si>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</si>
  <si>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</si>
  <si>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</si>
  <si>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Half</t>
  </si>
  <si>
    <t>Section M1.3: Number of Contracts - Inwards Reinsurance</t>
  </si>
  <si>
    <t>Premiums in Force at End of Half</t>
  </si>
  <si>
    <t>New Policies during Quarter</t>
  </si>
  <si>
    <t>Premiums in Force at Start of Half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</si>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</sst>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4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2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2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2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2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3" fillId="2" borderId="0" xfId="0" applyFont="1" applyFill="1"/>
    <xf numFmtId="15" fontId="18" fillId="2" borderId="0" xfId="0" applyNumberFormat="1" applyFont="1" applyFill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15" fontId="18" fillId="2" borderId="1" xfId="0" applyNumberFormat="1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zoomScale="90" zoomScaleNormal="90" workbookViewId="0"/>
  </sheetViews>
  <sheetFormatPr defaultRowHeight="14.5" x14ac:dyDescent="0.35"/>
  <cols>
    <col min="1" max="1" width="69.54296875" bestFit="1" customWidth="1"/>
    <col min="3" max="3" width="14.7265625" bestFit="1" customWidth="1"/>
  </cols>
  <sheetData>
    <row r="1" spans="1:3" ht="20.5" thickBot="1" x14ac:dyDescent="0.4">
      <c r="A1" s="2" t="s">
        <v>42</v>
      </c>
      <c r="B1" s="21"/>
      <c r="C1" s="20"/>
    </row>
    <row r="2" spans="1:3" ht="15" thickBot="1" x14ac:dyDescent="0.4">
      <c r="A2" s="17"/>
      <c r="B2" s="17"/>
      <c r="C2" s="19">
        <v>45473</v>
      </c>
    </row>
    <row r="3" spans="1:3" ht="20.5" thickBot="1" x14ac:dyDescent="0.4">
      <c r="A3" s="18"/>
      <c r="B3" s="17"/>
      <c r="C3" s="16" t="s">
        <v>41</v>
      </c>
    </row>
    <row r="4" spans="1:3" ht="15.5" x14ac:dyDescent="0.35">
      <c r="A4" s="8" t="s">
        <v>40</v>
      </c>
      <c r="B4" s="7"/>
      <c r="C4" s="15"/>
    </row>
    <row r="5" spans="1:3" x14ac:dyDescent="0.35">
      <c r="A5" s="5" t="s">
        <v>30</v>
      </c>
      <c r="B5" s="4"/>
      <c r="C5" s="14">
        <f>IF(ISERROR(C13/C22),0,C13/C22)</f>
        <v>6.751602345175379</v>
      </c>
    </row>
    <row r="6" spans="1:3" x14ac:dyDescent="0.35">
      <c r="A6" s="5" t="s">
        <v>29</v>
      </c>
      <c r="B6" s="4"/>
      <c r="C6" s="14">
        <f>IF(ISERROR(C14/C23),0,C14/C23)</f>
        <v>2.0455123202547187</v>
      </c>
    </row>
    <row r="7" spans="1:3" x14ac:dyDescent="0.35">
      <c r="A7" s="9"/>
      <c r="B7" s="7"/>
      <c r="C7" s="6"/>
    </row>
    <row r="8" spans="1:3" ht="15.5" x14ac:dyDescent="0.35">
      <c r="A8" s="8" t="s">
        <v>39</v>
      </c>
      <c r="B8" s="7"/>
      <c r="C8" s="6"/>
    </row>
    <row r="9" spans="1:3" x14ac:dyDescent="0.35">
      <c r="A9" s="5" t="s">
        <v>28</v>
      </c>
      <c r="B9" s="4"/>
      <c r="C9" s="10">
        <v>4274144583.981914</v>
      </c>
    </row>
    <row r="10" spans="1:3" x14ac:dyDescent="0.35">
      <c r="A10" s="5" t="s">
        <v>27</v>
      </c>
      <c r="B10" s="4"/>
      <c r="C10" s="10">
        <v>3907536470.6361523</v>
      </c>
    </row>
    <row r="11" spans="1:3" x14ac:dyDescent="0.35">
      <c r="A11" s="5" t="s">
        <v>38</v>
      </c>
      <c r="B11" s="4"/>
      <c r="C11" s="13">
        <f>C9-C10</f>
        <v>366608113.34576178</v>
      </c>
    </row>
    <row r="12" spans="1:3" x14ac:dyDescent="0.35">
      <c r="A12" s="12"/>
      <c r="B12" s="12"/>
      <c r="C12" s="11"/>
    </row>
    <row r="13" spans="1:3" x14ac:dyDescent="0.35">
      <c r="A13" s="5" t="s">
        <v>37</v>
      </c>
      <c r="B13" s="4"/>
      <c r="C13" s="3">
        <v>356380961.56315345</v>
      </c>
    </row>
    <row r="14" spans="1:3" x14ac:dyDescent="0.35">
      <c r="A14" s="5" t="s">
        <v>36</v>
      </c>
      <c r="B14" s="4"/>
      <c r="C14" s="3">
        <v>376769831.52662241</v>
      </c>
    </row>
    <row r="15" spans="1:3" x14ac:dyDescent="0.35">
      <c r="A15" s="9"/>
      <c r="B15" s="7"/>
      <c r="C15" s="6"/>
    </row>
    <row r="16" spans="1:3" ht="15.5" x14ac:dyDescent="0.35">
      <c r="A16" s="8" t="s">
        <v>35</v>
      </c>
      <c r="B16" s="7"/>
      <c r="C16" s="6"/>
    </row>
    <row r="17" spans="1:3" x14ac:dyDescent="0.35">
      <c r="A17" s="5" t="s">
        <v>34</v>
      </c>
      <c r="B17" s="4"/>
      <c r="C17" s="10">
        <f>'OF2'!E52+'OF2'!E53+'OF2'!E56+'OF2'!E57</f>
        <v>3630200659.6542382</v>
      </c>
    </row>
    <row r="18" spans="1:3" x14ac:dyDescent="0.35">
      <c r="A18" s="5" t="s">
        <v>33</v>
      </c>
      <c r="B18" s="4"/>
      <c r="C18" s="10">
        <f>'OF2'!E54+'OF2'!E58</f>
        <v>59862691.698430747</v>
      </c>
    </row>
    <row r="19" spans="1:3" x14ac:dyDescent="0.35">
      <c r="A19" s="5" t="s">
        <v>32</v>
      </c>
      <c r="B19" s="4"/>
      <c r="C19" s="10">
        <f>'OF2'!E78-'OF2'!E59</f>
        <v>217473119.05048323</v>
      </c>
    </row>
    <row r="20" spans="1:3" x14ac:dyDescent="0.35">
      <c r="A20" s="9"/>
      <c r="B20" s="7"/>
      <c r="C20" s="6"/>
    </row>
    <row r="21" spans="1:3" ht="15.5" x14ac:dyDescent="0.35">
      <c r="A21" s="8" t="s">
        <v>31</v>
      </c>
      <c r="B21" s="7"/>
      <c r="C21" s="6"/>
    </row>
    <row r="22" spans="1:3" x14ac:dyDescent="0.35">
      <c r="A22" s="5" t="s">
        <v>30</v>
      </c>
      <c r="B22" s="4"/>
      <c r="C22" s="3">
        <v>52784649.234832287</v>
      </c>
    </row>
    <row r="23" spans="1:3" x14ac:dyDescent="0.35">
      <c r="A23" s="5" t="s">
        <v>29</v>
      </c>
      <c r="B23" s="4"/>
      <c r="C23" s="3">
        <v>184193381.67550361</v>
      </c>
    </row>
  </sheetData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265625" defaultRowHeight="14.5" x14ac:dyDescent="0.35"/>
  <cols>
    <col min="1" max="1" width="64.81640625" bestFit="1" customWidth="1"/>
    <col min="2" max="2" width="20.7265625" bestFit="1" customWidth="1"/>
    <col min="3" max="3" width="16" bestFit="1" customWidth="1"/>
    <col min="4" max="4" width="15" bestFit="1" customWidth="1"/>
    <col min="5" max="5" width="24.26953125" bestFit="1" customWidth="1"/>
    <col min="6" max="6" width="23" bestFit="1" customWidth="1"/>
    <col min="7" max="7" width="34" bestFit="1" customWidth="1"/>
    <col min="8" max="8" width="11.81640625" bestFit="1" customWidth="1"/>
    <col min="9" max="9" width="14.54296875" bestFit="1" customWidth="1"/>
    <col min="10" max="10" width="20.7265625" bestFit="1" customWidth="1"/>
  </cols>
  <sheetData>
    <row r="1" spans="1:11" ht="20.5" thickBot="1" x14ac:dyDescent="0.45">
      <c r="A1" s="2" t="s">
        <v>274</v>
      </c>
      <c r="B1" s="96"/>
      <c r="C1" s="183">
        <v>45473</v>
      </c>
      <c r="D1" s="96"/>
      <c r="E1" s="95"/>
      <c r="F1" s="96"/>
      <c r="G1" s="96"/>
      <c r="H1" s="96"/>
      <c r="I1" s="96"/>
      <c r="J1" s="96"/>
      <c r="K1" s="77"/>
    </row>
    <row r="2" spans="1:11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5">
      <c r="A3" s="77"/>
      <c r="B3" s="212" t="s">
        <v>273</v>
      </c>
      <c r="C3" s="213"/>
      <c r="D3" s="213"/>
      <c r="E3" s="213"/>
      <c r="F3" s="213"/>
      <c r="G3" s="213"/>
      <c r="H3" s="213"/>
      <c r="I3" s="213"/>
      <c r="J3" s="214"/>
      <c r="K3" s="83"/>
    </row>
    <row r="4" spans="1:11" ht="38.25" customHeight="1" thickBot="1" x14ac:dyDescent="0.4">
      <c r="A4" s="77"/>
      <c r="B4" s="155" t="s">
        <v>270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268</v>
      </c>
      <c r="K4" s="83"/>
    </row>
    <row r="5" spans="1:1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0.5" thickBot="1" x14ac:dyDescent="0.4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  <c r="K8" s="83"/>
    </row>
    <row r="9" spans="1:11" x14ac:dyDescent="0.3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35">
      <c r="A10" s="150" t="s">
        <v>194</v>
      </c>
      <c r="B10" s="145">
        <f t="shared" ref="B10:I10" si="0">SUM(B14:B29)</f>
        <v>41361747.947422013</v>
      </c>
      <c r="C10" s="145">
        <f t="shared" si="0"/>
        <v>43376566.570472158</v>
      </c>
      <c r="D10" s="145">
        <f t="shared" si="0"/>
        <v>22738333.991954319</v>
      </c>
      <c r="E10" s="145">
        <f t="shared" si="0"/>
        <v>0</v>
      </c>
      <c r="F10" s="145">
        <f t="shared" si="0"/>
        <v>286499.87867999997</v>
      </c>
      <c r="G10" s="145">
        <f t="shared" si="0"/>
        <v>934064.32852707943</v>
      </c>
      <c r="H10" s="145">
        <f t="shared" si="0"/>
        <v>-24633037.25390948</v>
      </c>
      <c r="I10" s="145">
        <f t="shared" si="0"/>
        <v>1391262.0470699559</v>
      </c>
      <c r="J10" s="158">
        <f>B10+C10-D10+E10+F10+G10+H10+I10</f>
        <v>39978769.526307411</v>
      </c>
      <c r="K10" s="83"/>
    </row>
    <row r="11" spans="1:11" ht="15" thickBot="1" x14ac:dyDescent="0.4">
      <c r="A11" s="77"/>
      <c r="B11" s="146"/>
      <c r="C11" s="146"/>
      <c r="D11" s="146"/>
      <c r="E11" s="146"/>
      <c r="F11" s="146"/>
      <c r="G11" s="146"/>
      <c r="H11" s="146"/>
      <c r="I11" s="146"/>
      <c r="J11" s="146"/>
      <c r="K11" s="83"/>
    </row>
    <row r="12" spans="1:11" ht="20.5" thickBot="1" x14ac:dyDescent="0.4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  <c r="K12" s="83"/>
    </row>
    <row r="13" spans="1:11" x14ac:dyDescent="0.35">
      <c r="A13" s="77"/>
      <c r="B13" s="146"/>
      <c r="C13" s="146"/>
      <c r="D13" s="146"/>
      <c r="E13" s="146"/>
      <c r="F13" s="146"/>
      <c r="G13" s="146"/>
      <c r="H13" s="146"/>
      <c r="I13" s="146"/>
      <c r="J13" s="146"/>
      <c r="K13" s="83"/>
    </row>
    <row r="14" spans="1:11" x14ac:dyDescent="0.3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83"/>
    </row>
    <row r="15" spans="1:11" x14ac:dyDescent="0.3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  <c r="K15" s="83"/>
    </row>
    <row r="16" spans="1:11" x14ac:dyDescent="0.35">
      <c r="A16" s="126" t="s">
        <v>222</v>
      </c>
      <c r="B16" s="124">
        <v>22955809.41864574</v>
      </c>
      <c r="C16" s="124">
        <v>589004.32699472585</v>
      </c>
      <c r="D16" s="124">
        <v>401866.16632004001</v>
      </c>
      <c r="E16" s="124">
        <v>0</v>
      </c>
      <c r="F16" s="124">
        <v>0</v>
      </c>
      <c r="G16" s="124">
        <v>339554.88126855309</v>
      </c>
      <c r="H16" s="124">
        <v>519.40823600003864</v>
      </c>
      <c r="I16" s="124">
        <v>68142.720519994182</v>
      </c>
      <c r="J16" s="158">
        <f>B16+C16-D16+E16+F16+G16+H16+I16</f>
        <v>23551164.589344971</v>
      </c>
      <c r="K16" s="83"/>
    </row>
    <row r="17" spans="1:11" x14ac:dyDescent="0.3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  <c r="K17" s="83"/>
    </row>
    <row r="18" spans="1:11" x14ac:dyDescent="0.3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83"/>
    </row>
    <row r="19" spans="1:11" x14ac:dyDescent="0.35">
      <c r="A19" s="126" t="s">
        <v>219</v>
      </c>
      <c r="B19" s="124">
        <v>47305.936384487002</v>
      </c>
      <c r="C19" s="124">
        <v>0</v>
      </c>
      <c r="D19" s="124">
        <v>0</v>
      </c>
      <c r="E19" s="124">
        <v>0</v>
      </c>
      <c r="F19" s="124">
        <v>0</v>
      </c>
      <c r="G19" s="124">
        <v>-3.1985199999999896</v>
      </c>
      <c r="H19" s="124">
        <v>-217.47597999999971</v>
      </c>
      <c r="I19" s="124">
        <v>-4.8000000279557753E-4</v>
      </c>
      <c r="J19" s="158">
        <f>B19+C19-D19+E19+F19+G19+H19+I19</f>
        <v>47085.261404486999</v>
      </c>
      <c r="K19" s="83"/>
    </row>
    <row r="20" spans="1:11" x14ac:dyDescent="0.3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83"/>
    </row>
    <row r="21" spans="1:11" x14ac:dyDescent="0.3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83"/>
    </row>
    <row r="22" spans="1:11" x14ac:dyDescent="0.35">
      <c r="A22" s="126" t="s">
        <v>216</v>
      </c>
      <c r="B22" s="124">
        <v>2666096.3936167611</v>
      </c>
      <c r="C22" s="124">
        <v>37846.63124742503</v>
      </c>
      <c r="D22" s="124">
        <v>98264.045824279412</v>
      </c>
      <c r="E22" s="124">
        <v>0</v>
      </c>
      <c r="F22" s="124">
        <v>0</v>
      </c>
      <c r="G22" s="124">
        <v>18211.596919545402</v>
      </c>
      <c r="H22" s="124">
        <v>-866015.42636548576</v>
      </c>
      <c r="I22" s="124">
        <v>255116.58323999488</v>
      </c>
      <c r="J22" s="158">
        <f>B22+C22-D22+E22+F22+G22+H22+I22</f>
        <v>2012991.732833961</v>
      </c>
      <c r="K22" s="83"/>
    </row>
    <row r="23" spans="1:11" x14ac:dyDescent="0.35">
      <c r="A23" s="126" t="s">
        <v>193</v>
      </c>
      <c r="B23" s="124">
        <v>409096.07838000002</v>
      </c>
      <c r="C23" s="124">
        <v>0</v>
      </c>
      <c r="D23" s="124">
        <v>17.62921</v>
      </c>
      <c r="E23" s="124">
        <v>0</v>
      </c>
      <c r="F23" s="124">
        <v>0</v>
      </c>
      <c r="G23" s="124">
        <v>1025.0119999999999</v>
      </c>
      <c r="H23" s="124">
        <v>0</v>
      </c>
      <c r="I23" s="124">
        <v>-3.6704199999999219</v>
      </c>
      <c r="J23" s="158">
        <f>B23+C23-D23+E23+F23+G23+H23+I23</f>
        <v>410099.79075000004</v>
      </c>
      <c r="K23" s="83"/>
    </row>
    <row r="24" spans="1:11" x14ac:dyDescent="0.3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83"/>
    </row>
    <row r="25" spans="1:11" x14ac:dyDescent="0.3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83"/>
    </row>
    <row r="26" spans="1:11" x14ac:dyDescent="0.35">
      <c r="A26" s="126" t="s">
        <v>213</v>
      </c>
      <c r="B26" s="124">
        <v>15283440.120395022</v>
      </c>
      <c r="C26" s="124">
        <v>42749715.61223001</v>
      </c>
      <c r="D26" s="124">
        <v>22238186.150600001</v>
      </c>
      <c r="E26" s="124">
        <v>0</v>
      </c>
      <c r="F26" s="124">
        <v>286499.87867999997</v>
      </c>
      <c r="G26" s="124">
        <v>575276.03685898101</v>
      </c>
      <c r="H26" s="124">
        <v>-23767323.759799995</v>
      </c>
      <c r="I26" s="124">
        <v>1068006.4142099668</v>
      </c>
      <c r="J26" s="158">
        <f>B26+C26-D26+E26+F26+G26+H26+I26</f>
        <v>13957428.151973983</v>
      </c>
      <c r="K26" s="83"/>
    </row>
    <row r="27" spans="1:11" x14ac:dyDescent="0.3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83"/>
    </row>
    <row r="28" spans="1:11" x14ac:dyDescent="0.3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83"/>
    </row>
    <row r="29" spans="1:11" x14ac:dyDescent="0.3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83"/>
    </row>
    <row r="30" spans="1:11" x14ac:dyDescent="0.3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4.5" x14ac:dyDescent="0.35"/>
  <cols>
    <col min="1" max="1" width="85.81640625" bestFit="1" customWidth="1"/>
    <col min="2" max="3" width="11.81640625" bestFit="1" customWidth="1"/>
  </cols>
  <sheetData>
    <row r="1" spans="1:4" ht="20.5" thickBot="1" x14ac:dyDescent="0.45">
      <c r="A1" s="176" t="s">
        <v>275</v>
      </c>
      <c r="B1" s="96"/>
      <c r="C1" s="96"/>
      <c r="D1" s="96"/>
    </row>
    <row r="2" spans="1:4" ht="20" x14ac:dyDescent="0.4">
      <c r="A2" s="181"/>
      <c r="B2" s="77"/>
      <c r="C2" s="77"/>
      <c r="D2" s="77"/>
    </row>
    <row r="3" spans="1:4" ht="15" thickBot="1" x14ac:dyDescent="0.4">
      <c r="A3" s="77"/>
      <c r="B3" s="182">
        <v>45473</v>
      </c>
      <c r="C3" s="182">
        <v>45473</v>
      </c>
      <c r="D3" s="77"/>
    </row>
    <row r="4" spans="1:4" x14ac:dyDescent="0.35">
      <c r="A4" s="77"/>
      <c r="B4" s="180" t="s">
        <v>201</v>
      </c>
      <c r="C4" s="179" t="s">
        <v>199</v>
      </c>
      <c r="D4" s="77"/>
    </row>
    <row r="5" spans="1:4" ht="15" thickBot="1" x14ac:dyDescent="0.4">
      <c r="A5" s="77"/>
      <c r="B5" s="141" t="s">
        <v>41</v>
      </c>
      <c r="C5" s="140" t="s">
        <v>41</v>
      </c>
      <c r="D5" s="77"/>
    </row>
    <row r="6" spans="1:4" ht="15" thickBot="1" x14ac:dyDescent="0.4">
      <c r="A6" s="168"/>
      <c r="B6" s="167"/>
      <c r="C6" s="167"/>
      <c r="D6" s="77"/>
    </row>
    <row r="7" spans="1:4" ht="20.5" thickBot="1" x14ac:dyDescent="0.4">
      <c r="A7" s="166" t="s">
        <v>198</v>
      </c>
      <c r="B7" s="135"/>
      <c r="C7" s="178"/>
      <c r="D7" s="77"/>
    </row>
    <row r="8" spans="1:4" x14ac:dyDescent="0.35">
      <c r="A8" s="168"/>
      <c r="B8" s="167"/>
      <c r="C8" s="167"/>
      <c r="D8" s="77"/>
    </row>
    <row r="9" spans="1:4" x14ac:dyDescent="0.35">
      <c r="A9" s="168"/>
      <c r="B9" s="167"/>
      <c r="C9" s="167"/>
      <c r="D9" s="77"/>
    </row>
    <row r="10" spans="1:4" x14ac:dyDescent="0.35">
      <c r="A10" s="134" t="s">
        <v>197</v>
      </c>
      <c r="B10" s="163">
        <f>SUM(B18:B29)</f>
        <v>12230543.656561738</v>
      </c>
      <c r="C10" s="163">
        <f>SUM(C18:C29)</f>
        <v>10085719.955887862</v>
      </c>
      <c r="D10" s="77"/>
    </row>
    <row r="11" spans="1:4" x14ac:dyDescent="0.35">
      <c r="A11" s="134" t="s">
        <v>196</v>
      </c>
      <c r="B11" s="163">
        <f>SUM(B33:B44)</f>
        <v>817121.48488320445</v>
      </c>
      <c r="C11" s="163">
        <f>SUM(C33:C44)</f>
        <v>636520.69588320446</v>
      </c>
      <c r="D11" s="77"/>
    </row>
    <row r="12" spans="1:4" x14ac:dyDescent="0.35">
      <c r="A12" s="134" t="s">
        <v>195</v>
      </c>
      <c r="B12" s="163">
        <f>SUM(B48:B59)</f>
        <v>944566.87921224604</v>
      </c>
      <c r="C12" s="163">
        <f>SUM(C48:C59)</f>
        <v>748980.55458672857</v>
      </c>
      <c r="D12" s="77"/>
    </row>
    <row r="13" spans="1:4" x14ac:dyDescent="0.35">
      <c r="A13" s="170" t="s">
        <v>0</v>
      </c>
      <c r="B13" s="169">
        <f>SUM(B10:B12)</f>
        <v>13992232.020657187</v>
      </c>
      <c r="C13" s="169">
        <f>SUM(C10:C12)</f>
        <v>11471221.206357796</v>
      </c>
      <c r="D13" s="77"/>
    </row>
    <row r="14" spans="1:4" x14ac:dyDescent="0.35">
      <c r="A14" s="168"/>
      <c r="B14" s="167"/>
      <c r="C14" s="167"/>
      <c r="D14" s="77"/>
    </row>
    <row r="15" spans="1:4" ht="15" thickBot="1" x14ac:dyDescent="0.4">
      <c r="A15" s="168"/>
      <c r="B15" s="167"/>
      <c r="C15" s="167"/>
      <c r="D15" s="77"/>
    </row>
    <row r="16" spans="1:4" ht="20.5" thickBot="1" x14ac:dyDescent="0.4">
      <c r="A16" s="166" t="s">
        <v>197</v>
      </c>
      <c r="B16" s="135"/>
      <c r="C16" s="178"/>
      <c r="D16" s="77"/>
    </row>
    <row r="17" spans="1:4" x14ac:dyDescent="0.35">
      <c r="A17" s="164"/>
      <c r="B17" s="138"/>
      <c r="C17" s="138"/>
      <c r="D17" s="77"/>
    </row>
    <row r="18" spans="1:4" x14ac:dyDescent="0.35">
      <c r="A18" s="126" t="s">
        <v>259</v>
      </c>
      <c r="B18" s="124">
        <v>5647935.1651338721</v>
      </c>
      <c r="C18" s="124">
        <v>4887766.6302229576</v>
      </c>
      <c r="D18" s="77"/>
    </row>
    <row r="19" spans="1:4" x14ac:dyDescent="0.35">
      <c r="A19" s="126" t="s">
        <v>258</v>
      </c>
      <c r="B19" s="124">
        <v>829962.61512973323</v>
      </c>
      <c r="C19" s="124">
        <v>752487.29255013983</v>
      </c>
      <c r="D19" s="77"/>
    </row>
    <row r="20" spans="1:4" x14ac:dyDescent="0.35">
      <c r="A20" s="126" t="s">
        <v>257</v>
      </c>
      <c r="B20" s="124">
        <v>196509.51465701999</v>
      </c>
      <c r="C20" s="124">
        <v>179601.14853502007</v>
      </c>
      <c r="D20" s="77"/>
    </row>
    <row r="21" spans="1:4" x14ac:dyDescent="0.35">
      <c r="A21" s="126" t="s">
        <v>256</v>
      </c>
      <c r="B21" s="124">
        <v>2643806.0670432718</v>
      </c>
      <c r="C21" s="124">
        <v>1729445.641640838</v>
      </c>
      <c r="D21" s="77"/>
    </row>
    <row r="22" spans="1:4" x14ac:dyDescent="0.35">
      <c r="A22" s="126" t="s">
        <v>255</v>
      </c>
      <c r="B22" s="124">
        <v>0</v>
      </c>
      <c r="C22" s="124">
        <v>0</v>
      </c>
      <c r="D22" s="77"/>
    </row>
    <row r="23" spans="1:4" x14ac:dyDescent="0.35">
      <c r="A23" s="126" t="s">
        <v>254</v>
      </c>
      <c r="B23" s="124">
        <v>672341.70872970438</v>
      </c>
      <c r="C23" s="124">
        <v>297017.70007149491</v>
      </c>
      <c r="D23" s="77"/>
    </row>
    <row r="24" spans="1:4" x14ac:dyDescent="0.35">
      <c r="A24" s="126" t="s">
        <v>253</v>
      </c>
      <c r="B24" s="124">
        <v>25083.215830000001</v>
      </c>
      <c r="C24" s="124">
        <v>25083.215830000001</v>
      </c>
      <c r="D24" s="77"/>
    </row>
    <row r="25" spans="1:4" x14ac:dyDescent="0.35">
      <c r="A25" s="126" t="s">
        <v>252</v>
      </c>
      <c r="B25" s="124">
        <v>0</v>
      </c>
      <c r="C25" s="124">
        <v>0</v>
      </c>
      <c r="D25" s="77"/>
    </row>
    <row r="26" spans="1:4" x14ac:dyDescent="0.35">
      <c r="A26" s="126" t="s">
        <v>251</v>
      </c>
      <c r="B26" s="124">
        <v>3406.09591</v>
      </c>
      <c r="C26" s="124">
        <v>3406.09591</v>
      </c>
      <c r="D26" s="77"/>
    </row>
    <row r="27" spans="1:4" x14ac:dyDescent="0.35">
      <c r="A27" s="126" t="s">
        <v>250</v>
      </c>
      <c r="B27" s="124">
        <v>2192849.0754499999</v>
      </c>
      <c r="C27" s="124">
        <v>2192849.0754499999</v>
      </c>
      <c r="D27" s="77"/>
    </row>
    <row r="28" spans="1:4" x14ac:dyDescent="0.35">
      <c r="A28" s="126" t="s">
        <v>249</v>
      </c>
      <c r="B28" s="124">
        <v>16383.57942</v>
      </c>
      <c r="C28" s="124">
        <v>16383.57942</v>
      </c>
      <c r="D28" s="77"/>
    </row>
    <row r="29" spans="1:4" x14ac:dyDescent="0.35">
      <c r="A29" s="126" t="s">
        <v>137</v>
      </c>
      <c r="B29" s="124">
        <v>2266.6192581360742</v>
      </c>
      <c r="C29" s="124">
        <v>1679.576257411675</v>
      </c>
      <c r="D29" s="77"/>
    </row>
    <row r="30" spans="1:4" ht="15" thickBot="1" x14ac:dyDescent="0.4">
      <c r="A30" s="77"/>
      <c r="B30" s="77"/>
      <c r="C30" s="77"/>
      <c r="D30" s="77"/>
    </row>
    <row r="31" spans="1:4" ht="20.5" thickBot="1" x14ac:dyDescent="0.4">
      <c r="A31" s="166" t="s">
        <v>196</v>
      </c>
      <c r="B31" s="135"/>
      <c r="C31" s="178"/>
      <c r="D31" s="77"/>
    </row>
    <row r="32" spans="1:4" x14ac:dyDescent="0.35">
      <c r="A32" s="164"/>
      <c r="B32" s="138"/>
      <c r="C32" s="138"/>
      <c r="D32" s="77"/>
    </row>
    <row r="33" spans="1:4" x14ac:dyDescent="0.35">
      <c r="A33" s="126" t="s">
        <v>259</v>
      </c>
      <c r="B33" s="124">
        <v>918.5648017614335</v>
      </c>
      <c r="C33" s="124">
        <v>-70690.136198238586</v>
      </c>
      <c r="D33" s="77"/>
    </row>
    <row r="34" spans="1:4" x14ac:dyDescent="0.35">
      <c r="A34" s="126" t="s">
        <v>258</v>
      </c>
      <c r="B34" s="124">
        <v>0</v>
      </c>
      <c r="C34" s="124">
        <v>0</v>
      </c>
      <c r="D34" s="77"/>
    </row>
    <row r="35" spans="1:4" x14ac:dyDescent="0.35">
      <c r="A35" s="126" t="s">
        <v>257</v>
      </c>
      <c r="B35" s="124">
        <v>0</v>
      </c>
      <c r="C35" s="124">
        <v>0</v>
      </c>
      <c r="D35" s="77"/>
    </row>
    <row r="36" spans="1:4" x14ac:dyDescent="0.35">
      <c r="A36" s="126" t="s">
        <v>256</v>
      </c>
      <c r="B36" s="124">
        <v>342277.92008144304</v>
      </c>
      <c r="C36" s="124">
        <v>233285.83208144305</v>
      </c>
      <c r="D36" s="77"/>
    </row>
    <row r="37" spans="1:4" x14ac:dyDescent="0.35">
      <c r="A37" s="126" t="s">
        <v>255</v>
      </c>
      <c r="B37" s="124">
        <v>0</v>
      </c>
      <c r="C37" s="124">
        <v>0</v>
      </c>
      <c r="D37" s="77"/>
    </row>
    <row r="38" spans="1:4" x14ac:dyDescent="0.35">
      <c r="A38" s="126" t="s">
        <v>254</v>
      </c>
      <c r="B38" s="124">
        <v>0</v>
      </c>
      <c r="C38" s="124">
        <v>0</v>
      </c>
      <c r="D38" s="77"/>
    </row>
    <row r="39" spans="1:4" x14ac:dyDescent="0.35">
      <c r="A39" s="126" t="s">
        <v>253</v>
      </c>
      <c r="B39" s="124">
        <v>0</v>
      </c>
      <c r="C39" s="124">
        <v>0</v>
      </c>
      <c r="D39" s="77"/>
    </row>
    <row r="40" spans="1:4" x14ac:dyDescent="0.35">
      <c r="A40" s="126" t="s">
        <v>252</v>
      </c>
      <c r="B40" s="124">
        <v>0</v>
      </c>
      <c r="C40" s="124">
        <v>0</v>
      </c>
      <c r="D40" s="77"/>
    </row>
    <row r="41" spans="1:4" x14ac:dyDescent="0.35">
      <c r="A41" s="126" t="s">
        <v>251</v>
      </c>
      <c r="B41" s="124">
        <v>0</v>
      </c>
      <c r="C41" s="124">
        <v>0</v>
      </c>
      <c r="D41" s="77"/>
    </row>
    <row r="42" spans="1:4" x14ac:dyDescent="0.35">
      <c r="A42" s="126" t="s">
        <v>250</v>
      </c>
      <c r="B42" s="124">
        <v>473925</v>
      </c>
      <c r="C42" s="124">
        <v>473925</v>
      </c>
      <c r="D42" s="77"/>
    </row>
    <row r="43" spans="1:4" x14ac:dyDescent="0.35">
      <c r="A43" s="126" t="s">
        <v>249</v>
      </c>
      <c r="B43" s="124">
        <v>0</v>
      </c>
      <c r="C43" s="124">
        <v>0</v>
      </c>
      <c r="D43" s="77"/>
    </row>
    <row r="44" spans="1:4" x14ac:dyDescent="0.35">
      <c r="A44" s="126" t="s">
        <v>137</v>
      </c>
      <c r="B44" s="124">
        <v>0</v>
      </c>
      <c r="C44" s="124">
        <v>0</v>
      </c>
      <c r="D44" s="77"/>
    </row>
    <row r="45" spans="1:4" ht="15" thickBot="1" x14ac:dyDescent="0.4">
      <c r="A45" s="77"/>
      <c r="B45" s="77"/>
      <c r="C45" s="77"/>
      <c r="D45" s="77"/>
    </row>
    <row r="46" spans="1:4" ht="20.5" thickBot="1" x14ac:dyDescent="0.4">
      <c r="A46" s="166" t="s">
        <v>195</v>
      </c>
      <c r="B46" s="135"/>
      <c r="C46" s="178"/>
      <c r="D46" s="77"/>
    </row>
    <row r="47" spans="1:4" x14ac:dyDescent="0.35">
      <c r="A47" s="164"/>
      <c r="B47" s="138"/>
      <c r="C47" s="138"/>
      <c r="D47" s="77"/>
    </row>
    <row r="48" spans="1:4" x14ac:dyDescent="0.35">
      <c r="A48" s="126" t="s">
        <v>259</v>
      </c>
      <c r="B48" s="124">
        <v>370637.10019029345</v>
      </c>
      <c r="C48" s="124">
        <v>303882.70987727924</v>
      </c>
      <c r="D48" s="77"/>
    </row>
    <row r="49" spans="1:4" x14ac:dyDescent="0.35">
      <c r="A49" s="126" t="s">
        <v>258</v>
      </c>
      <c r="B49" s="124">
        <v>5249.68327828152</v>
      </c>
      <c r="C49" s="124">
        <v>4527.4703926417806</v>
      </c>
      <c r="D49" s="77"/>
    </row>
    <row r="50" spans="1:4" x14ac:dyDescent="0.35">
      <c r="A50" s="126" t="s">
        <v>257</v>
      </c>
      <c r="B50" s="124">
        <v>10002.607858934991</v>
      </c>
      <c r="C50" s="124">
        <v>8549.9208377550294</v>
      </c>
      <c r="D50" s="77"/>
    </row>
    <row r="51" spans="1:4" x14ac:dyDescent="0.35">
      <c r="A51" s="126" t="s">
        <v>256</v>
      </c>
      <c r="B51" s="124">
        <v>407837.75913342508</v>
      </c>
      <c r="C51" s="124">
        <v>347621.76442096313</v>
      </c>
      <c r="D51" s="77"/>
    </row>
    <row r="52" spans="1:4" x14ac:dyDescent="0.35">
      <c r="A52" s="126" t="s">
        <v>255</v>
      </c>
      <c r="B52" s="124">
        <v>0</v>
      </c>
      <c r="C52" s="124">
        <v>0</v>
      </c>
      <c r="D52" s="77"/>
    </row>
    <row r="53" spans="1:4" x14ac:dyDescent="0.35">
      <c r="A53" s="126" t="s">
        <v>254</v>
      </c>
      <c r="B53" s="124">
        <v>150805.71724906197</v>
      </c>
      <c r="C53" s="124">
        <v>84370.424694975358</v>
      </c>
      <c r="D53" s="77"/>
    </row>
    <row r="54" spans="1:4" x14ac:dyDescent="0.35">
      <c r="A54" s="126" t="s">
        <v>253</v>
      </c>
      <c r="B54" s="124">
        <v>0</v>
      </c>
      <c r="C54" s="124">
        <v>0</v>
      </c>
      <c r="D54" s="77"/>
    </row>
    <row r="55" spans="1:4" x14ac:dyDescent="0.35">
      <c r="A55" s="126" t="s">
        <v>252</v>
      </c>
      <c r="B55" s="124">
        <v>0</v>
      </c>
      <c r="C55" s="124">
        <v>0</v>
      </c>
      <c r="D55" s="77"/>
    </row>
    <row r="56" spans="1:4" x14ac:dyDescent="0.35">
      <c r="A56" s="126" t="s">
        <v>251</v>
      </c>
      <c r="B56" s="124">
        <v>0</v>
      </c>
      <c r="C56" s="124">
        <v>0</v>
      </c>
      <c r="D56" s="77"/>
    </row>
    <row r="57" spans="1:4" x14ac:dyDescent="0.35">
      <c r="A57" s="126" t="s">
        <v>250</v>
      </c>
      <c r="B57" s="124">
        <v>0</v>
      </c>
      <c r="C57" s="124">
        <v>0</v>
      </c>
      <c r="D57" s="77"/>
    </row>
    <row r="58" spans="1:4" x14ac:dyDescent="0.35">
      <c r="A58" s="126" t="s">
        <v>249</v>
      </c>
      <c r="B58" s="124">
        <v>0</v>
      </c>
      <c r="C58" s="124">
        <v>0</v>
      </c>
      <c r="D58" s="77"/>
    </row>
    <row r="59" spans="1:4" x14ac:dyDescent="0.35">
      <c r="A59" s="126" t="s">
        <v>137</v>
      </c>
      <c r="B59" s="124">
        <v>34.011502249201001</v>
      </c>
      <c r="C59" s="124">
        <v>28.264363114056998</v>
      </c>
      <c r="D59" s="77"/>
    </row>
    <row r="60" spans="1:4" x14ac:dyDescent="0.3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4.5" x14ac:dyDescent="0.35"/>
  <cols>
    <col min="1" max="1" width="101.453125" bestFit="1" customWidth="1"/>
    <col min="3" max="3" width="18.54296875" bestFit="1" customWidth="1"/>
    <col min="5" max="6" width="15.453125" bestFit="1" customWidth="1"/>
  </cols>
  <sheetData>
    <row r="1" spans="1:7" ht="20.5" thickBot="1" x14ac:dyDescent="0.4">
      <c r="A1" s="2" t="s">
        <v>125</v>
      </c>
      <c r="B1" s="21"/>
      <c r="C1" s="21"/>
      <c r="D1" s="21"/>
      <c r="E1" s="21"/>
      <c r="F1" s="20"/>
      <c r="G1" s="21"/>
    </row>
    <row r="2" spans="1:7" ht="18" x14ac:dyDescent="0.35">
      <c r="A2" s="75"/>
      <c r="B2" s="17"/>
      <c r="C2" s="17"/>
      <c r="D2" s="17"/>
      <c r="E2" s="74"/>
      <c r="F2" s="73"/>
      <c r="G2" s="17"/>
    </row>
    <row r="3" spans="1:7" ht="20" x14ac:dyDescent="0.35">
      <c r="A3" s="1" t="s">
        <v>124</v>
      </c>
      <c r="B3" s="17"/>
      <c r="C3" s="17"/>
      <c r="D3" s="17"/>
      <c r="E3" s="17"/>
      <c r="F3" s="17"/>
      <c r="G3" s="17"/>
    </row>
    <row r="4" spans="1:7" ht="15" thickBot="1" x14ac:dyDescent="0.4">
      <c r="A4" s="17"/>
      <c r="B4" s="17"/>
      <c r="C4" s="17"/>
      <c r="D4" s="17"/>
      <c r="E4" s="185">
        <v>45473</v>
      </c>
      <c r="F4" s="185"/>
      <c r="G4" s="17"/>
    </row>
    <row r="5" spans="1:7" ht="15" customHeight="1" x14ac:dyDescent="0.35">
      <c r="A5" s="188" t="s">
        <v>123</v>
      </c>
      <c r="B5" s="17"/>
      <c r="C5" s="188" t="s">
        <v>71</v>
      </c>
      <c r="D5" s="17"/>
      <c r="E5" s="190" t="s">
        <v>41</v>
      </c>
      <c r="F5" s="191"/>
      <c r="G5" s="17"/>
    </row>
    <row r="6" spans="1:7" ht="15" thickBot="1" x14ac:dyDescent="0.4">
      <c r="A6" s="189"/>
      <c r="B6" s="17"/>
      <c r="C6" s="189"/>
      <c r="D6" s="17"/>
      <c r="E6" s="48" t="s">
        <v>70</v>
      </c>
      <c r="F6" s="47" t="s">
        <v>69</v>
      </c>
      <c r="G6" s="17"/>
    </row>
    <row r="7" spans="1:7" x14ac:dyDescent="0.35">
      <c r="A7" s="72"/>
      <c r="B7" s="17"/>
      <c r="C7" s="71"/>
      <c r="D7" s="17"/>
      <c r="E7" s="67"/>
      <c r="F7" s="67"/>
      <c r="G7" s="17"/>
    </row>
    <row r="8" spans="1:7" x14ac:dyDescent="0.35">
      <c r="A8" s="60" t="s">
        <v>122</v>
      </c>
      <c r="B8" s="30"/>
      <c r="C8" s="59"/>
      <c r="D8" s="30"/>
      <c r="E8" s="63"/>
      <c r="F8" s="41">
        <v>797194.55002999993</v>
      </c>
      <c r="G8" s="17"/>
    </row>
    <row r="9" spans="1:7" x14ac:dyDescent="0.35">
      <c r="A9" s="60" t="s">
        <v>121</v>
      </c>
      <c r="B9" s="30"/>
      <c r="C9" s="59"/>
      <c r="D9" s="30"/>
      <c r="E9" s="41">
        <v>211201.07884</v>
      </c>
      <c r="F9" s="41">
        <v>7273969.2393233338</v>
      </c>
      <c r="G9" s="17"/>
    </row>
    <row r="10" spans="1:7" x14ac:dyDescent="0.35">
      <c r="A10" s="60" t="s">
        <v>120</v>
      </c>
      <c r="B10" s="30"/>
      <c r="C10" s="59"/>
      <c r="D10" s="30"/>
      <c r="E10" s="41">
        <v>2598509.8812440732</v>
      </c>
      <c r="F10" s="41">
        <v>2601330.1586205</v>
      </c>
      <c r="G10" s="17"/>
    </row>
    <row r="11" spans="1:7" x14ac:dyDescent="0.35">
      <c r="A11" s="60" t="s">
        <v>119</v>
      </c>
      <c r="B11" s="30"/>
      <c r="C11" s="59"/>
      <c r="D11" s="30"/>
      <c r="E11" s="70">
        <v>5453621.4980488401</v>
      </c>
      <c r="F11" s="41">
        <v>5590474.8252088409</v>
      </c>
      <c r="G11" s="17"/>
    </row>
    <row r="12" spans="1:7" x14ac:dyDescent="0.35">
      <c r="A12" s="60" t="s">
        <v>118</v>
      </c>
      <c r="B12" s="30"/>
      <c r="C12" s="59"/>
      <c r="D12" s="30"/>
      <c r="E12" s="69"/>
      <c r="F12" s="41">
        <v>5470662.9135341337</v>
      </c>
      <c r="G12" s="17"/>
    </row>
    <row r="13" spans="1:7" x14ac:dyDescent="0.35">
      <c r="A13" s="60" t="s">
        <v>86</v>
      </c>
      <c r="B13" s="30"/>
      <c r="C13" s="59"/>
      <c r="D13" s="30"/>
      <c r="E13" s="41">
        <v>2076265.186688479</v>
      </c>
      <c r="F13" s="41">
        <v>973050.9129</v>
      </c>
      <c r="G13" s="17"/>
    </row>
    <row r="14" spans="1:7" x14ac:dyDescent="0.35">
      <c r="A14" s="60" t="s">
        <v>117</v>
      </c>
      <c r="B14" s="30"/>
      <c r="C14" s="59"/>
      <c r="D14" s="30"/>
      <c r="E14" s="62">
        <f>SUM(E15:E17)</f>
        <v>21092439.060836665</v>
      </c>
      <c r="F14" s="62">
        <f>SUM(F15:F17)</f>
        <v>37862014.79275696</v>
      </c>
      <c r="G14" s="17"/>
    </row>
    <row r="15" spans="1:7" x14ac:dyDescent="0.35">
      <c r="A15" s="65" t="s">
        <v>116</v>
      </c>
      <c r="B15" s="30"/>
      <c r="C15" s="59" t="s">
        <v>93</v>
      </c>
      <c r="D15" s="30"/>
      <c r="E15" s="41">
        <v>15138925.294403471</v>
      </c>
      <c r="F15" s="41">
        <v>11992243.124397229</v>
      </c>
      <c r="G15" s="17"/>
    </row>
    <row r="16" spans="1:7" x14ac:dyDescent="0.35">
      <c r="A16" s="65" t="s">
        <v>115</v>
      </c>
      <c r="B16" s="30"/>
      <c r="C16" s="59" t="s">
        <v>88</v>
      </c>
      <c r="D16" s="30"/>
      <c r="E16" s="3">
        <f>'TP1'!N14</f>
        <v>5891925.1614631936</v>
      </c>
      <c r="F16" s="41">
        <v>20069676.46587595</v>
      </c>
      <c r="G16" s="17"/>
    </row>
    <row r="17" spans="1:7" x14ac:dyDescent="0.35">
      <c r="A17" s="65" t="s">
        <v>114</v>
      </c>
      <c r="B17" s="30"/>
      <c r="C17" s="59"/>
      <c r="D17" s="30"/>
      <c r="E17" s="41">
        <v>61588.60497</v>
      </c>
      <c r="F17" s="41">
        <v>5800095.2024837798</v>
      </c>
      <c r="G17" s="17"/>
    </row>
    <row r="18" spans="1:7" x14ac:dyDescent="0.35">
      <c r="A18" s="60" t="s">
        <v>113</v>
      </c>
      <c r="B18" s="30"/>
      <c r="C18" s="59" t="s">
        <v>112</v>
      </c>
      <c r="D18" s="30"/>
      <c r="E18" s="41">
        <v>110096607.18850085</v>
      </c>
      <c r="F18" s="41">
        <v>134817110.89828342</v>
      </c>
      <c r="G18" s="17"/>
    </row>
    <row r="19" spans="1:7" x14ac:dyDescent="0.35">
      <c r="A19" s="60" t="s">
        <v>111</v>
      </c>
      <c r="B19" s="30"/>
      <c r="C19" s="59" t="s">
        <v>110</v>
      </c>
      <c r="D19" s="30"/>
      <c r="E19" s="41">
        <v>20041972.911530823</v>
      </c>
      <c r="F19" s="41">
        <v>19528375.702740662</v>
      </c>
      <c r="G19" s="17"/>
    </row>
    <row r="20" spans="1:7" x14ac:dyDescent="0.35">
      <c r="A20" s="60" t="s">
        <v>10</v>
      </c>
      <c r="B20" s="30"/>
      <c r="C20" s="59" t="s">
        <v>109</v>
      </c>
      <c r="D20" s="30"/>
      <c r="E20" s="62">
        <f>SUM(E21:E29)</f>
        <v>4024200525.5071669</v>
      </c>
      <c r="F20" s="62">
        <f>SUM(F21:F29)</f>
        <v>4012677135.0249119</v>
      </c>
      <c r="G20" s="17"/>
    </row>
    <row r="21" spans="1:7" x14ac:dyDescent="0.35">
      <c r="A21" s="65" t="s">
        <v>24</v>
      </c>
      <c r="B21" s="30"/>
      <c r="C21" s="59" t="s">
        <v>109</v>
      </c>
      <c r="D21" s="30"/>
      <c r="E21" s="3">
        <f>'A1'!E14</f>
        <v>399812637.03375959</v>
      </c>
      <c r="F21" s="41">
        <v>400211607.89860368</v>
      </c>
      <c r="G21" s="17"/>
    </row>
    <row r="22" spans="1:7" x14ac:dyDescent="0.35">
      <c r="A22" s="65" t="s">
        <v>22</v>
      </c>
      <c r="B22" s="30"/>
      <c r="C22" s="59" t="s">
        <v>109</v>
      </c>
      <c r="D22" s="30"/>
      <c r="E22" s="3">
        <f>'A1'!E24</f>
        <v>256129641.12787682</v>
      </c>
      <c r="F22" s="41">
        <v>263961679.08598286</v>
      </c>
      <c r="G22" s="17"/>
    </row>
    <row r="23" spans="1:7" x14ac:dyDescent="0.35">
      <c r="A23" s="65" t="s">
        <v>20</v>
      </c>
      <c r="B23" s="30"/>
      <c r="C23" s="59" t="s">
        <v>109</v>
      </c>
      <c r="D23" s="30"/>
      <c r="E23" s="3">
        <f>'A1'!E35</f>
        <v>581268675.21330321</v>
      </c>
      <c r="F23" s="41">
        <v>583010988.6436249</v>
      </c>
      <c r="G23" s="17"/>
    </row>
    <row r="24" spans="1:7" x14ac:dyDescent="0.35">
      <c r="A24" s="65" t="s">
        <v>18</v>
      </c>
      <c r="B24" s="30"/>
      <c r="C24" s="59" t="s">
        <v>109</v>
      </c>
      <c r="D24" s="30"/>
      <c r="E24" s="3">
        <f>'A1'!E42</f>
        <v>2370902098.8862872</v>
      </c>
      <c r="F24" s="41">
        <v>2355399827.170403</v>
      </c>
      <c r="G24" s="17"/>
    </row>
    <row r="25" spans="1:7" x14ac:dyDescent="0.35">
      <c r="A25" s="65" t="s">
        <v>16</v>
      </c>
      <c r="B25" s="30"/>
      <c r="C25" s="59" t="s">
        <v>109</v>
      </c>
      <c r="D25" s="30"/>
      <c r="E25" s="3">
        <f>'A1'!E53</f>
        <v>59056187.733842492</v>
      </c>
      <c r="F25" s="41">
        <v>59268041.719352506</v>
      </c>
      <c r="G25" s="17"/>
    </row>
    <row r="26" spans="1:7" x14ac:dyDescent="0.35">
      <c r="A26" s="65" t="s">
        <v>15</v>
      </c>
      <c r="B26" s="30"/>
      <c r="C26" s="59" t="s">
        <v>109</v>
      </c>
      <c r="D26" s="30"/>
      <c r="E26" s="3">
        <f>'A1'!E64</f>
        <v>12591912.357906668</v>
      </c>
      <c r="F26" s="41">
        <v>12591912.12758668</v>
      </c>
      <c r="G26" s="17"/>
    </row>
    <row r="27" spans="1:7" x14ac:dyDescent="0.35">
      <c r="A27" s="65" t="s">
        <v>14</v>
      </c>
      <c r="B27" s="30"/>
      <c r="C27" s="59" t="s">
        <v>109</v>
      </c>
      <c r="D27" s="30"/>
      <c r="E27" s="3">
        <f>'A1'!E75</f>
        <v>195091478.13329089</v>
      </c>
      <c r="F27" s="41">
        <v>189726460.48468372</v>
      </c>
      <c r="G27" s="17"/>
    </row>
    <row r="28" spans="1:7" x14ac:dyDescent="0.35">
      <c r="A28" s="65" t="s">
        <v>13</v>
      </c>
      <c r="B28" s="30"/>
      <c r="C28" s="59" t="s">
        <v>109</v>
      </c>
      <c r="D28" s="30"/>
      <c r="E28" s="3">
        <f>'A1'!E83</f>
        <v>109666994.39358059</v>
      </c>
      <c r="F28" s="41">
        <v>108825717.26577432</v>
      </c>
      <c r="G28" s="17"/>
    </row>
    <row r="29" spans="1:7" x14ac:dyDescent="0.35">
      <c r="A29" s="65" t="s">
        <v>11</v>
      </c>
      <c r="B29" s="30"/>
      <c r="C29" s="59" t="s">
        <v>109</v>
      </c>
      <c r="D29" s="30"/>
      <c r="E29" s="3">
        <f>'A1'!E90</f>
        <v>39680900.627320021</v>
      </c>
      <c r="F29" s="41">
        <v>39680900.628900006</v>
      </c>
      <c r="G29" s="17"/>
    </row>
    <row r="30" spans="1:7" x14ac:dyDescent="0.35">
      <c r="A30" s="60" t="s">
        <v>108</v>
      </c>
      <c r="B30" s="30"/>
      <c r="C30" s="59"/>
      <c r="D30" s="30"/>
      <c r="E30" s="62">
        <f>SUM(E31:E36)</f>
        <v>11162952.565737763</v>
      </c>
      <c r="F30" s="62">
        <f>SUM(F31:F36)</f>
        <v>11234759.994369425</v>
      </c>
      <c r="G30" s="17"/>
    </row>
    <row r="31" spans="1:7" x14ac:dyDescent="0.35">
      <c r="A31" s="65" t="s">
        <v>107</v>
      </c>
      <c r="B31" s="30"/>
      <c r="C31" s="59" t="s">
        <v>101</v>
      </c>
      <c r="D31" s="30"/>
      <c r="E31" s="41">
        <v>173748.80063000595</v>
      </c>
      <c r="F31" s="41">
        <v>173748.80063000595</v>
      </c>
      <c r="G31" s="17"/>
    </row>
    <row r="32" spans="1:7" x14ac:dyDescent="0.35">
      <c r="A32" s="65" t="s">
        <v>106</v>
      </c>
      <c r="B32" s="30"/>
      <c r="C32" s="59" t="s">
        <v>101</v>
      </c>
      <c r="D32" s="30"/>
      <c r="E32" s="41">
        <v>235498.1618046333</v>
      </c>
      <c r="F32" s="41">
        <v>235498.1618046333</v>
      </c>
      <c r="G32" s="17"/>
    </row>
    <row r="33" spans="1:7" x14ac:dyDescent="0.35">
      <c r="A33" s="65" t="s">
        <v>105</v>
      </c>
      <c r="B33" s="30"/>
      <c r="C33" s="59" t="s">
        <v>101</v>
      </c>
      <c r="D33" s="30"/>
      <c r="E33" s="41">
        <v>6107.4304999999786</v>
      </c>
      <c r="F33" s="41">
        <v>6107.4304999999786</v>
      </c>
      <c r="G33" s="17"/>
    </row>
    <row r="34" spans="1:7" x14ac:dyDescent="0.35">
      <c r="A34" s="65" t="s">
        <v>104</v>
      </c>
      <c r="B34" s="30"/>
      <c r="C34" s="59" t="s">
        <v>101</v>
      </c>
      <c r="D34" s="30"/>
      <c r="E34" s="41">
        <v>7691749.1544431234</v>
      </c>
      <c r="F34" s="41">
        <v>7763556.5830747858</v>
      </c>
      <c r="G34" s="17"/>
    </row>
    <row r="35" spans="1:7" x14ac:dyDescent="0.35">
      <c r="A35" s="65" t="s">
        <v>103</v>
      </c>
      <c r="B35" s="30"/>
      <c r="C35" s="59" t="s">
        <v>101</v>
      </c>
      <c r="D35" s="30"/>
      <c r="E35" s="41">
        <v>3024291.4599300008</v>
      </c>
      <c r="F35" s="41">
        <v>3024291.4599300008</v>
      </c>
      <c r="G35" s="17"/>
    </row>
    <row r="36" spans="1:7" x14ac:dyDescent="0.35">
      <c r="A36" s="65" t="s">
        <v>102</v>
      </c>
      <c r="B36" s="30"/>
      <c r="C36" s="59" t="s">
        <v>101</v>
      </c>
      <c r="D36" s="30"/>
      <c r="E36" s="41">
        <v>31557.55842999999</v>
      </c>
      <c r="F36" s="41">
        <v>31557.55842999999</v>
      </c>
      <c r="G36" s="17"/>
    </row>
    <row r="37" spans="1:7" x14ac:dyDescent="0.35">
      <c r="A37" s="60" t="s">
        <v>100</v>
      </c>
      <c r="B37" s="30"/>
      <c r="C37" s="59"/>
      <c r="D37" s="30"/>
      <c r="E37" s="62">
        <f>SUM(E38:E40)</f>
        <v>4883054.7749291239</v>
      </c>
      <c r="F37" s="62">
        <f>SUM(F38:F40)</f>
        <v>7245304.415555656</v>
      </c>
      <c r="G37" s="17"/>
    </row>
    <row r="38" spans="1:7" x14ac:dyDescent="0.35">
      <c r="A38" s="61" t="s">
        <v>77</v>
      </c>
      <c r="B38" s="30"/>
      <c r="C38" s="59"/>
      <c r="D38" s="30"/>
      <c r="E38" s="41">
        <v>712841.10131005803</v>
      </c>
      <c r="F38" s="41">
        <v>713316.4514624927</v>
      </c>
      <c r="G38" s="17"/>
    </row>
    <row r="39" spans="1:7" x14ac:dyDescent="0.35">
      <c r="A39" s="61" t="s">
        <v>76</v>
      </c>
      <c r="B39" s="30"/>
      <c r="C39" s="59"/>
      <c r="D39" s="30"/>
      <c r="E39" s="41">
        <v>4170213.6736190659</v>
      </c>
      <c r="F39" s="41">
        <v>6531987.9640931636</v>
      </c>
      <c r="G39" s="17"/>
    </row>
    <row r="40" spans="1:7" x14ac:dyDescent="0.35">
      <c r="A40" s="61" t="s">
        <v>75</v>
      </c>
      <c r="B40" s="30"/>
      <c r="C40" s="59"/>
      <c r="D40" s="30"/>
      <c r="E40" s="41">
        <v>0</v>
      </c>
      <c r="F40" s="41">
        <v>0</v>
      </c>
      <c r="G40" s="17"/>
    </row>
    <row r="41" spans="1:7" x14ac:dyDescent="0.35">
      <c r="A41" s="60" t="s">
        <v>99</v>
      </c>
      <c r="B41" s="30"/>
      <c r="C41" s="59" t="s">
        <v>98</v>
      </c>
      <c r="D41" s="30"/>
      <c r="E41" s="41">
        <v>61469218.635160483</v>
      </c>
      <c r="F41" s="41">
        <v>58566806.351129979</v>
      </c>
      <c r="G41" s="17"/>
    </row>
    <row r="42" spans="1:7" x14ac:dyDescent="0.35">
      <c r="A42" s="60" t="s">
        <v>97</v>
      </c>
      <c r="B42" s="30"/>
      <c r="C42" s="59"/>
      <c r="D42" s="30"/>
      <c r="E42" s="41">
        <v>10807692.004285879</v>
      </c>
      <c r="F42" s="41">
        <v>32680871.905888952</v>
      </c>
      <c r="G42" s="17"/>
    </row>
    <row r="43" spans="1:7" x14ac:dyDescent="0.35">
      <c r="A43" s="28"/>
      <c r="B43" s="30"/>
      <c r="C43" s="68"/>
      <c r="D43" s="30"/>
      <c r="E43" s="57"/>
      <c r="F43" s="66"/>
      <c r="G43" s="17"/>
    </row>
    <row r="44" spans="1:7" x14ac:dyDescent="0.35">
      <c r="A44" s="56" t="s">
        <v>28</v>
      </c>
      <c r="B44" s="17"/>
      <c r="C44" s="59"/>
      <c r="D44" s="17"/>
      <c r="E44" s="54">
        <f>SUM(E8:E14)+SUM(E18:E20)+E30+E37+SUM(E41:E42)</f>
        <v>4274094060.2929697</v>
      </c>
      <c r="F44" s="54">
        <f>SUM(F8:F14)+SUM(F18:F20)+F30+F37+SUM(F41:F42)</f>
        <v>4337319061.6852531</v>
      </c>
      <c r="G44" s="17"/>
    </row>
    <row r="45" spans="1:7" x14ac:dyDescent="0.35">
      <c r="A45" s="9"/>
      <c r="B45" s="17"/>
      <c r="C45" s="17"/>
      <c r="D45" s="17"/>
      <c r="E45" s="49"/>
      <c r="F45" s="43"/>
      <c r="G45" s="17"/>
    </row>
    <row r="46" spans="1:7" ht="20" x14ac:dyDescent="0.35">
      <c r="A46" s="1" t="s">
        <v>96</v>
      </c>
      <c r="B46" s="17"/>
      <c r="C46" s="17"/>
      <c r="D46" s="17"/>
      <c r="E46" s="49"/>
      <c r="F46" s="49"/>
      <c r="G46" s="17"/>
    </row>
    <row r="47" spans="1:7" ht="15" thickBot="1" x14ac:dyDescent="0.4">
      <c r="A47" s="9"/>
      <c r="B47" s="17"/>
      <c r="C47" s="17"/>
      <c r="D47" s="17"/>
      <c r="E47" s="49"/>
      <c r="F47" s="49"/>
      <c r="G47" s="17"/>
    </row>
    <row r="48" spans="1:7" ht="15" customHeight="1" x14ac:dyDescent="0.35">
      <c r="A48" s="186" t="s">
        <v>95</v>
      </c>
      <c r="B48" s="17"/>
      <c r="C48" s="188" t="s">
        <v>71</v>
      </c>
      <c r="D48" s="17"/>
      <c r="E48" s="190" t="s">
        <v>41</v>
      </c>
      <c r="F48" s="191"/>
      <c r="G48" s="17"/>
    </row>
    <row r="49" spans="1:7" ht="15" thickBot="1" x14ac:dyDescent="0.4">
      <c r="A49" s="187"/>
      <c r="B49" s="17"/>
      <c r="C49" s="189"/>
      <c r="D49" s="17"/>
      <c r="E49" s="48" t="s">
        <v>70</v>
      </c>
      <c r="F49" s="47" t="s">
        <v>69</v>
      </c>
      <c r="G49" s="17"/>
    </row>
    <row r="50" spans="1:7" x14ac:dyDescent="0.35">
      <c r="A50" s="45"/>
      <c r="B50" s="17"/>
      <c r="C50" s="45"/>
      <c r="D50" s="17"/>
      <c r="E50" s="67"/>
      <c r="F50" s="43"/>
      <c r="G50" s="17"/>
    </row>
    <row r="51" spans="1:7" x14ac:dyDescent="0.35">
      <c r="A51" s="60" t="s">
        <v>94</v>
      </c>
      <c r="B51" s="30"/>
      <c r="C51" s="59"/>
      <c r="D51" s="30"/>
      <c r="E51" s="62">
        <f>SUM(E52:E54)</f>
        <v>18966534.039270058</v>
      </c>
      <c r="F51" s="62">
        <f>SUM(F52:F54)</f>
        <v>43119681.447391912</v>
      </c>
      <c r="G51" s="17"/>
    </row>
    <row r="52" spans="1:7" x14ac:dyDescent="0.35">
      <c r="A52" s="65" t="s">
        <v>91</v>
      </c>
      <c r="B52" s="30"/>
      <c r="C52" s="59" t="s">
        <v>93</v>
      </c>
      <c r="D52" s="30"/>
      <c r="E52" s="3">
        <v>0</v>
      </c>
      <c r="F52" s="41">
        <v>43119681.447391912</v>
      </c>
      <c r="G52" s="17"/>
    </row>
    <row r="53" spans="1:7" x14ac:dyDescent="0.35">
      <c r="A53" s="65" t="s">
        <v>90</v>
      </c>
      <c r="B53" s="30"/>
      <c r="C53" s="59" t="s">
        <v>93</v>
      </c>
      <c r="D53" s="30"/>
      <c r="E53" s="3">
        <v>18806844.468092211</v>
      </c>
      <c r="F53" s="66"/>
      <c r="G53" s="17"/>
    </row>
    <row r="54" spans="1:7" x14ac:dyDescent="0.35">
      <c r="A54" s="65" t="s">
        <v>89</v>
      </c>
      <c r="B54" s="30"/>
      <c r="C54" s="59" t="s">
        <v>93</v>
      </c>
      <c r="D54" s="30"/>
      <c r="E54" s="3">
        <v>159689.57117784931</v>
      </c>
      <c r="F54" s="66"/>
      <c r="G54" s="17"/>
    </row>
    <row r="55" spans="1:7" x14ac:dyDescent="0.35">
      <c r="A55" s="64" t="s">
        <v>92</v>
      </c>
      <c r="B55" s="30"/>
      <c r="C55" s="59"/>
      <c r="D55" s="30"/>
      <c r="E55" s="62">
        <f>SUM(E56:E58)</f>
        <v>3671096817.3133988</v>
      </c>
      <c r="F55" s="62">
        <f>SUM(F56:F58)</f>
        <v>3864293950.0542021</v>
      </c>
      <c r="G55" s="17"/>
    </row>
    <row r="56" spans="1:7" x14ac:dyDescent="0.35">
      <c r="A56" s="65" t="s">
        <v>91</v>
      </c>
      <c r="B56" s="30"/>
      <c r="C56" s="59" t="s">
        <v>88</v>
      </c>
      <c r="D56" s="30"/>
      <c r="E56" s="3">
        <f>'TP1'!I14</f>
        <v>1603312689.9153712</v>
      </c>
      <c r="F56" s="41">
        <v>3864293950.0542021</v>
      </c>
      <c r="G56" s="17"/>
    </row>
    <row r="57" spans="1:7" x14ac:dyDescent="0.35">
      <c r="A57" s="65" t="s">
        <v>90</v>
      </c>
      <c r="B57" s="30"/>
      <c r="C57" s="59" t="s">
        <v>88</v>
      </c>
      <c r="D57" s="30"/>
      <c r="E57" s="3">
        <f>'TP1'!B14</f>
        <v>2008081125.2707748</v>
      </c>
      <c r="F57" s="66"/>
      <c r="G57" s="17"/>
    </row>
    <row r="58" spans="1:7" x14ac:dyDescent="0.35">
      <c r="A58" s="65" t="s">
        <v>89</v>
      </c>
      <c r="B58" s="30"/>
      <c r="C58" s="59" t="s">
        <v>88</v>
      </c>
      <c r="D58" s="30"/>
      <c r="E58" s="3">
        <f>'TP1'!F14</f>
        <v>59703002.127252899</v>
      </c>
      <c r="F58" s="66"/>
      <c r="G58" s="17"/>
    </row>
    <row r="59" spans="1:7" x14ac:dyDescent="0.35">
      <c r="A59" s="60" t="s">
        <v>87</v>
      </c>
      <c r="B59" s="30"/>
      <c r="C59" s="59"/>
      <c r="D59" s="30"/>
      <c r="E59" s="62">
        <f>E55+E51</f>
        <v>3690063351.3526688</v>
      </c>
      <c r="F59" s="62">
        <f>F55+F51</f>
        <v>3907413631.5015941</v>
      </c>
      <c r="G59" s="17"/>
    </row>
    <row r="60" spans="1:7" x14ac:dyDescent="0.35">
      <c r="A60" s="60" t="s">
        <v>86</v>
      </c>
      <c r="B60" s="30"/>
      <c r="C60" s="59"/>
      <c r="D60" s="30"/>
      <c r="E60" s="41">
        <v>19734.157100860619</v>
      </c>
      <c r="F60" s="41">
        <v>0</v>
      </c>
      <c r="G60" s="17"/>
    </row>
    <row r="61" spans="1:7" x14ac:dyDescent="0.35">
      <c r="A61" s="60" t="s">
        <v>85</v>
      </c>
      <c r="B61" s="30"/>
      <c r="C61" s="59"/>
      <c r="D61" s="30"/>
      <c r="E61" s="41">
        <v>12639784.554200605</v>
      </c>
      <c r="F61" s="41">
        <v>5333723.227868502</v>
      </c>
      <c r="G61" s="17"/>
    </row>
    <row r="62" spans="1:7" x14ac:dyDescent="0.35">
      <c r="A62" s="60" t="s">
        <v>84</v>
      </c>
      <c r="B62" s="30"/>
      <c r="C62" s="59"/>
      <c r="D62" s="30"/>
      <c r="E62" s="41">
        <v>343921.13686999999</v>
      </c>
      <c r="F62" s="41">
        <v>343921.13686999999</v>
      </c>
      <c r="G62" s="17"/>
    </row>
    <row r="63" spans="1:7" x14ac:dyDescent="0.35">
      <c r="A63" s="60" t="s">
        <v>49</v>
      </c>
      <c r="B63" s="30"/>
      <c r="C63" s="59"/>
      <c r="D63" s="30"/>
      <c r="E63" s="62">
        <f>SUM(E64:E66)</f>
        <v>18815710.98017602</v>
      </c>
      <c r="F63" s="62">
        <f>SUM(F64:F66)</f>
        <v>23958773.893509999</v>
      </c>
      <c r="G63" s="17"/>
    </row>
    <row r="64" spans="1:7" x14ac:dyDescent="0.35">
      <c r="A64" s="65" t="s">
        <v>48</v>
      </c>
      <c r="B64" s="30"/>
      <c r="C64" s="59"/>
      <c r="D64" s="30"/>
      <c r="E64" s="41">
        <v>18815710.98017602</v>
      </c>
      <c r="F64" s="41">
        <v>23958773.893509999</v>
      </c>
      <c r="G64" s="17"/>
    </row>
    <row r="65" spans="1:7" x14ac:dyDescent="0.35">
      <c r="A65" s="65" t="s">
        <v>47</v>
      </c>
      <c r="B65" s="30"/>
      <c r="C65" s="59"/>
      <c r="D65" s="30"/>
      <c r="E65" s="41">
        <v>0</v>
      </c>
      <c r="F65" s="41">
        <v>0</v>
      </c>
      <c r="G65" s="17"/>
    </row>
    <row r="66" spans="1:7" x14ac:dyDescent="0.35">
      <c r="A66" s="65" t="s">
        <v>46</v>
      </c>
      <c r="B66" s="30"/>
      <c r="C66" s="59"/>
      <c r="D66" s="30"/>
      <c r="E66" s="41">
        <v>0</v>
      </c>
      <c r="F66" s="41">
        <v>0</v>
      </c>
      <c r="G66" s="17"/>
    </row>
    <row r="67" spans="1:7" x14ac:dyDescent="0.35">
      <c r="A67" s="60" t="s">
        <v>83</v>
      </c>
      <c r="B67" s="30"/>
      <c r="C67" s="59"/>
      <c r="D67" s="30"/>
      <c r="E67" s="41">
        <v>0</v>
      </c>
      <c r="F67" s="41">
        <v>0</v>
      </c>
      <c r="G67" s="17"/>
    </row>
    <row r="68" spans="1:7" x14ac:dyDescent="0.35">
      <c r="A68" s="60" t="s">
        <v>82</v>
      </c>
      <c r="B68" s="30"/>
      <c r="C68" s="59"/>
      <c r="D68" s="30"/>
      <c r="E68" s="41">
        <v>4520444.6493978705</v>
      </c>
      <c r="F68" s="41">
        <v>3056906.8771779239</v>
      </c>
      <c r="G68" s="17"/>
    </row>
    <row r="69" spans="1:7" x14ac:dyDescent="0.35">
      <c r="A69" s="60" t="s">
        <v>81</v>
      </c>
      <c r="B69" s="30"/>
      <c r="C69" s="59"/>
      <c r="D69" s="30"/>
      <c r="E69" s="41">
        <v>23690642.708982646</v>
      </c>
      <c r="F69" s="41">
        <v>25333505.532337908</v>
      </c>
      <c r="G69" s="17"/>
    </row>
    <row r="70" spans="1:7" x14ac:dyDescent="0.35">
      <c r="A70" s="64" t="s">
        <v>80</v>
      </c>
      <c r="B70" s="30"/>
      <c r="C70" s="59"/>
      <c r="D70" s="30"/>
      <c r="E70" s="41">
        <v>0</v>
      </c>
      <c r="F70" s="63"/>
      <c r="G70" s="17"/>
    </row>
    <row r="71" spans="1:7" x14ac:dyDescent="0.35">
      <c r="A71" s="60" t="s">
        <v>79</v>
      </c>
      <c r="B71" s="30"/>
      <c r="C71" s="59"/>
      <c r="D71" s="30"/>
      <c r="E71" s="41">
        <v>3878315.295441465</v>
      </c>
      <c r="F71" s="41">
        <v>3878315.2954459838</v>
      </c>
      <c r="G71" s="17"/>
    </row>
    <row r="72" spans="1:7" x14ac:dyDescent="0.35">
      <c r="A72" s="60" t="s">
        <v>78</v>
      </c>
      <c r="B72" s="30"/>
      <c r="C72" s="59"/>
      <c r="D72" s="30"/>
      <c r="E72" s="62">
        <f>SUM(E73:E75)</f>
        <v>67977745.309114411</v>
      </c>
      <c r="F72" s="62">
        <f>SUM(F73:F75)</f>
        <v>27317909.934313934</v>
      </c>
      <c r="G72" s="17"/>
    </row>
    <row r="73" spans="1:7" x14ac:dyDescent="0.35">
      <c r="A73" s="61" t="s">
        <v>77</v>
      </c>
      <c r="B73" s="30"/>
      <c r="C73" s="59"/>
      <c r="D73" s="30"/>
      <c r="E73" s="41">
        <v>2221374.3432529904</v>
      </c>
      <c r="F73" s="41">
        <v>1202470.8564787381</v>
      </c>
      <c r="G73" s="17"/>
    </row>
    <row r="74" spans="1:7" x14ac:dyDescent="0.35">
      <c r="A74" s="61" t="s">
        <v>76</v>
      </c>
      <c r="B74" s="30"/>
      <c r="C74" s="59"/>
      <c r="D74" s="30"/>
      <c r="E74" s="41">
        <v>61205197.871098503</v>
      </c>
      <c r="F74" s="41">
        <v>21563006.929607917</v>
      </c>
      <c r="G74" s="17"/>
    </row>
    <row r="75" spans="1:7" x14ac:dyDescent="0.35">
      <c r="A75" s="61" t="s">
        <v>75</v>
      </c>
      <c r="B75" s="30"/>
      <c r="C75" s="59"/>
      <c r="D75" s="30"/>
      <c r="E75" s="41">
        <v>4551173.0947629213</v>
      </c>
      <c r="F75" s="41">
        <v>4552432.1482272791</v>
      </c>
      <c r="G75" s="17"/>
    </row>
    <row r="76" spans="1:7" x14ac:dyDescent="0.35">
      <c r="A76" s="60" t="s">
        <v>32</v>
      </c>
      <c r="B76" s="30"/>
      <c r="C76" s="59"/>
      <c r="D76" s="30"/>
      <c r="E76" s="41">
        <v>85586820.259199515</v>
      </c>
      <c r="F76" s="41">
        <v>80412285.606020629</v>
      </c>
      <c r="G76" s="17"/>
    </row>
    <row r="77" spans="1:7" x14ac:dyDescent="0.35">
      <c r="A77" s="28"/>
      <c r="B77" s="30"/>
      <c r="C77" s="58"/>
      <c r="D77" s="30"/>
      <c r="E77" s="57"/>
      <c r="F77" s="57"/>
      <c r="G77" s="17"/>
    </row>
    <row r="78" spans="1:7" x14ac:dyDescent="0.35">
      <c r="A78" s="56" t="s">
        <v>27</v>
      </c>
      <c r="B78" s="17"/>
      <c r="C78" s="55"/>
      <c r="D78" s="17"/>
      <c r="E78" s="54">
        <f>E59+SUM(E60:E61)+E62+E63+SUM(E67:E72)+E76</f>
        <v>3907536470.403152</v>
      </c>
      <c r="F78" s="54">
        <f>F59+SUM(F60:F61)+F62+F63+SUM(F67:F72)+F76</f>
        <v>4077048973.0051384</v>
      </c>
      <c r="G78" s="17"/>
    </row>
    <row r="79" spans="1:7" ht="15" thickBot="1" x14ac:dyDescent="0.4">
      <c r="A79" s="53"/>
      <c r="B79" s="17"/>
      <c r="C79" s="17"/>
      <c r="D79" s="17"/>
      <c r="E79" s="52"/>
      <c r="F79" s="51"/>
      <c r="G79" s="17"/>
    </row>
    <row r="80" spans="1:7" ht="16" thickBot="1" x14ac:dyDescent="0.4">
      <c r="A80" s="26" t="s">
        <v>74</v>
      </c>
      <c r="B80" s="24"/>
      <c r="C80" s="25"/>
      <c r="D80" s="24"/>
      <c r="E80" s="50">
        <f>E44-E78</f>
        <v>366557589.88981771</v>
      </c>
      <c r="F80" s="22">
        <f>F44-F78</f>
        <v>260270088.68011475</v>
      </c>
      <c r="G80" s="17"/>
    </row>
    <row r="81" spans="1:7" x14ac:dyDescent="0.35">
      <c r="A81" s="9"/>
      <c r="B81" s="17"/>
      <c r="C81" s="17"/>
      <c r="D81" s="17"/>
      <c r="E81" s="49"/>
      <c r="F81" s="43"/>
      <c r="G81" s="17"/>
    </row>
    <row r="82" spans="1:7" ht="20" x14ac:dyDescent="0.35">
      <c r="A82" s="1" t="s">
        <v>73</v>
      </c>
      <c r="B82" s="17"/>
      <c r="C82" s="17"/>
      <c r="D82" s="17"/>
      <c r="E82" s="49"/>
      <c r="F82" s="49"/>
      <c r="G82" s="17"/>
    </row>
    <row r="83" spans="1:7" ht="15" thickBot="1" x14ac:dyDescent="0.4">
      <c r="A83" s="9"/>
      <c r="B83" s="17"/>
      <c r="C83" s="17"/>
      <c r="D83" s="17"/>
      <c r="E83" s="49"/>
      <c r="F83" s="49"/>
      <c r="G83" s="17"/>
    </row>
    <row r="84" spans="1:7" ht="15" customHeight="1" x14ac:dyDescent="0.35">
      <c r="A84" s="186" t="s">
        <v>72</v>
      </c>
      <c r="B84" s="17"/>
      <c r="C84" s="188" t="s">
        <v>71</v>
      </c>
      <c r="D84" s="17"/>
      <c r="E84" s="190" t="s">
        <v>41</v>
      </c>
      <c r="F84" s="191"/>
      <c r="G84" s="17"/>
    </row>
    <row r="85" spans="1:7" ht="15" thickBot="1" x14ac:dyDescent="0.4">
      <c r="A85" s="187"/>
      <c r="B85" s="17"/>
      <c r="C85" s="189"/>
      <c r="D85" s="17"/>
      <c r="E85" s="48" t="s">
        <v>70</v>
      </c>
      <c r="F85" s="47" t="s">
        <v>69</v>
      </c>
      <c r="G85" s="17"/>
    </row>
    <row r="86" spans="1:7" x14ac:dyDescent="0.35">
      <c r="A86" s="46"/>
      <c r="B86" s="17"/>
      <c r="C86" s="45"/>
      <c r="D86" s="17"/>
      <c r="E86" s="44"/>
      <c r="F86" s="43"/>
      <c r="G86" s="17"/>
    </row>
    <row r="87" spans="1:7" x14ac:dyDescent="0.35">
      <c r="A87" s="32" t="s">
        <v>68</v>
      </c>
      <c r="B87" s="30"/>
      <c r="C87" s="31"/>
      <c r="D87" s="30"/>
      <c r="E87" s="37">
        <f>SUM(E88:E89)</f>
        <v>4677568.3479199996</v>
      </c>
      <c r="F87" s="37">
        <f>SUM(F88:F89)</f>
        <v>4677568.5479199998</v>
      </c>
      <c r="G87" s="17"/>
    </row>
    <row r="88" spans="1:7" x14ac:dyDescent="0.35">
      <c r="A88" s="33" t="s">
        <v>66</v>
      </c>
      <c r="B88" s="30"/>
      <c r="C88" s="39"/>
      <c r="D88" s="30"/>
      <c r="E88" s="29">
        <v>4677568.3479199996</v>
      </c>
      <c r="F88" s="29">
        <v>4677568.5479199998</v>
      </c>
      <c r="G88" s="17"/>
    </row>
    <row r="89" spans="1:7" x14ac:dyDescent="0.35">
      <c r="A89" s="33" t="s">
        <v>65</v>
      </c>
      <c r="B89" s="30"/>
      <c r="C89" s="39"/>
      <c r="D89" s="30"/>
      <c r="E89" s="29">
        <v>0</v>
      </c>
      <c r="F89" s="29">
        <v>0</v>
      </c>
      <c r="G89" s="17"/>
    </row>
    <row r="90" spans="1:7" x14ac:dyDescent="0.35">
      <c r="A90" s="32" t="s">
        <v>67</v>
      </c>
      <c r="B90" s="30"/>
      <c r="C90" s="31"/>
      <c r="D90" s="30"/>
      <c r="E90" s="37">
        <f>SUM(E91:E93)</f>
        <v>0</v>
      </c>
      <c r="F90" s="37">
        <f>SUM(F91:F93)</f>
        <v>0</v>
      </c>
      <c r="G90" s="17"/>
    </row>
    <row r="91" spans="1:7" x14ac:dyDescent="0.35">
      <c r="A91" s="33" t="s">
        <v>66</v>
      </c>
      <c r="B91" s="30"/>
      <c r="C91" s="31"/>
      <c r="D91" s="30"/>
      <c r="E91" s="29">
        <v>0</v>
      </c>
      <c r="F91" s="29">
        <v>0</v>
      </c>
      <c r="G91" s="17"/>
    </row>
    <row r="92" spans="1:7" x14ac:dyDescent="0.35">
      <c r="A92" s="33" t="s">
        <v>65</v>
      </c>
      <c r="B92" s="30"/>
      <c r="C92" s="31"/>
      <c r="D92" s="30"/>
      <c r="E92" s="29">
        <v>0</v>
      </c>
      <c r="F92" s="29">
        <v>0</v>
      </c>
      <c r="G92" s="17"/>
    </row>
    <row r="93" spans="1:7" x14ac:dyDescent="0.35">
      <c r="A93" s="33" t="s">
        <v>64</v>
      </c>
      <c r="B93" s="30"/>
      <c r="C93" s="31"/>
      <c r="D93" s="30"/>
      <c r="E93" s="29">
        <v>0</v>
      </c>
      <c r="F93" s="29">
        <v>0</v>
      </c>
      <c r="G93" s="17"/>
    </row>
    <row r="94" spans="1:7" x14ac:dyDescent="0.35">
      <c r="A94" s="32" t="s">
        <v>63</v>
      </c>
      <c r="B94" s="30"/>
      <c r="C94" s="31"/>
      <c r="D94" s="30"/>
      <c r="E94" s="29">
        <v>16967332.176890898</v>
      </c>
      <c r="F94" s="29">
        <v>16967332.176890898</v>
      </c>
      <c r="G94" s="17"/>
    </row>
    <row r="95" spans="1:7" x14ac:dyDescent="0.35">
      <c r="A95" s="32" t="s">
        <v>62</v>
      </c>
      <c r="B95" s="30"/>
      <c r="C95" s="31"/>
      <c r="D95" s="30"/>
      <c r="E95" s="29">
        <v>165673.07738910001</v>
      </c>
      <c r="F95" s="29">
        <v>165673.07738910001</v>
      </c>
      <c r="G95" s="17"/>
    </row>
    <row r="96" spans="1:7" x14ac:dyDescent="0.35">
      <c r="A96" s="5" t="s">
        <v>61</v>
      </c>
      <c r="B96" s="30"/>
      <c r="C96" s="38"/>
      <c r="D96" s="30"/>
      <c r="E96" s="29">
        <v>208817968.80878276</v>
      </c>
      <c r="F96" s="29">
        <v>217006962.89650968</v>
      </c>
      <c r="G96" s="17"/>
    </row>
    <row r="97" spans="1:7" x14ac:dyDescent="0.35">
      <c r="A97" s="32" t="s">
        <v>60</v>
      </c>
      <c r="B97" s="30"/>
      <c r="C97" s="31"/>
      <c r="D97" s="30"/>
      <c r="E97" s="29">
        <v>21137499.233576477</v>
      </c>
      <c r="F97" s="29">
        <v>21137499.233580671</v>
      </c>
      <c r="G97" s="17"/>
    </row>
    <row r="98" spans="1:7" x14ac:dyDescent="0.35">
      <c r="A98" s="32" t="s">
        <v>59</v>
      </c>
      <c r="B98" s="30"/>
      <c r="C98" s="31"/>
      <c r="D98" s="30"/>
      <c r="E98" s="42">
        <f>E99+E100+E102+E103+E104</f>
        <v>-176527130.03820693</v>
      </c>
      <c r="F98" s="34"/>
      <c r="G98" s="17"/>
    </row>
    <row r="99" spans="1:7" x14ac:dyDescent="0.35">
      <c r="A99" s="33" t="s">
        <v>58</v>
      </c>
      <c r="B99" s="30"/>
      <c r="C99" s="39"/>
      <c r="D99" s="30"/>
      <c r="E99" s="41">
        <v>-54981641.224064797</v>
      </c>
      <c r="F99" s="34"/>
      <c r="G99" s="17"/>
    </row>
    <row r="100" spans="1:7" x14ac:dyDescent="0.35">
      <c r="A100" s="33" t="s">
        <v>57</v>
      </c>
      <c r="B100" s="30"/>
      <c r="C100" s="39"/>
      <c r="D100" s="30"/>
      <c r="E100" s="40">
        <v>211013650.52040499</v>
      </c>
      <c r="F100" s="34"/>
      <c r="G100" s="17"/>
    </row>
    <row r="101" spans="1:7" x14ac:dyDescent="0.35">
      <c r="A101" s="33" t="s">
        <v>56</v>
      </c>
      <c r="B101" s="30"/>
      <c r="C101" s="39"/>
      <c r="D101" s="30"/>
      <c r="E101" s="34"/>
      <c r="F101" s="29">
        <v>0</v>
      </c>
      <c r="G101" s="17"/>
    </row>
    <row r="102" spans="1:7" x14ac:dyDescent="0.35">
      <c r="A102" s="33" t="s">
        <v>55</v>
      </c>
      <c r="B102" s="30"/>
      <c r="C102" s="39"/>
      <c r="D102" s="30"/>
      <c r="E102" s="37">
        <f>-E105</f>
        <v>-277620212.62883818</v>
      </c>
      <c r="F102" s="34"/>
      <c r="G102" s="17"/>
    </row>
    <row r="103" spans="1:7" x14ac:dyDescent="0.35">
      <c r="A103" s="33" t="s">
        <v>54</v>
      </c>
      <c r="B103" s="30"/>
      <c r="C103" s="39"/>
      <c r="D103" s="30"/>
      <c r="E103" s="29">
        <v>-44713471.364587724</v>
      </c>
      <c r="F103" s="34"/>
      <c r="G103" s="17"/>
    </row>
    <row r="104" spans="1:7" x14ac:dyDescent="0.35">
      <c r="A104" s="33" t="s">
        <v>53</v>
      </c>
      <c r="B104" s="30"/>
      <c r="C104" s="39"/>
      <c r="D104" s="30"/>
      <c r="E104" s="29">
        <v>-10225455.341121241</v>
      </c>
      <c r="F104" s="34"/>
      <c r="G104" s="17"/>
    </row>
    <row r="105" spans="1:7" x14ac:dyDescent="0.35">
      <c r="A105" s="32" t="s">
        <v>52</v>
      </c>
      <c r="B105" s="30"/>
      <c r="C105" s="31"/>
      <c r="D105" s="30"/>
      <c r="E105" s="29">
        <v>277620212.62883818</v>
      </c>
      <c r="F105" s="34"/>
      <c r="G105" s="17"/>
    </row>
    <row r="106" spans="1:7" x14ac:dyDescent="0.35">
      <c r="A106" s="32" t="s">
        <v>51</v>
      </c>
      <c r="B106" s="30"/>
      <c r="C106" s="31"/>
      <c r="D106" s="30"/>
      <c r="E106" s="37">
        <f>E107+E111+E115</f>
        <v>23522007.949446015</v>
      </c>
      <c r="F106" s="37">
        <f>F107+F111+F115</f>
        <v>10000</v>
      </c>
      <c r="G106" s="17"/>
    </row>
    <row r="107" spans="1:7" x14ac:dyDescent="0.35">
      <c r="A107" s="33" t="s">
        <v>50</v>
      </c>
      <c r="B107" s="30"/>
      <c r="C107" s="31"/>
      <c r="D107" s="30"/>
      <c r="E107" s="37">
        <f>SUM(E108:E110)</f>
        <v>24981.33</v>
      </c>
      <c r="F107" s="37">
        <f>SUM(F108:F110)</f>
        <v>10000</v>
      </c>
      <c r="G107" s="17"/>
    </row>
    <row r="108" spans="1:7" x14ac:dyDescent="0.35">
      <c r="A108" s="36" t="s">
        <v>48</v>
      </c>
      <c r="B108" s="30"/>
      <c r="C108" s="39"/>
      <c r="D108" s="30"/>
      <c r="E108" s="29">
        <v>0</v>
      </c>
      <c r="F108" s="29">
        <v>0</v>
      </c>
      <c r="G108" s="17"/>
    </row>
    <row r="109" spans="1:7" x14ac:dyDescent="0.35">
      <c r="A109" s="36" t="s">
        <v>47</v>
      </c>
      <c r="B109" s="30"/>
      <c r="C109" s="39"/>
      <c r="D109" s="30"/>
      <c r="E109" s="29">
        <v>14981.33</v>
      </c>
      <c r="F109" s="29">
        <v>0</v>
      </c>
      <c r="G109" s="17"/>
    </row>
    <row r="110" spans="1:7" x14ac:dyDescent="0.35">
      <c r="A110" s="36" t="s">
        <v>46</v>
      </c>
      <c r="B110" s="30"/>
      <c r="C110" s="39"/>
      <c r="D110" s="30"/>
      <c r="E110" s="29">
        <v>10000</v>
      </c>
      <c r="F110" s="29">
        <v>10000</v>
      </c>
      <c r="G110" s="17"/>
    </row>
    <row r="111" spans="1:7" x14ac:dyDescent="0.35">
      <c r="A111" s="33" t="s">
        <v>49</v>
      </c>
      <c r="B111" s="30"/>
      <c r="C111" s="38"/>
      <c r="D111" s="30"/>
      <c r="E111" s="37">
        <f>SUM(E112:E114)</f>
        <v>23497026.619446017</v>
      </c>
      <c r="F111" s="34"/>
      <c r="G111" s="17"/>
    </row>
    <row r="112" spans="1:7" x14ac:dyDescent="0.35">
      <c r="A112" s="36" t="s">
        <v>48</v>
      </c>
      <c r="B112" s="30"/>
      <c r="C112" s="35"/>
      <c r="D112" s="30"/>
      <c r="E112" s="29">
        <v>23476980.010456018</v>
      </c>
      <c r="F112" s="34"/>
      <c r="G112" s="17"/>
    </row>
    <row r="113" spans="1:7" x14ac:dyDescent="0.35">
      <c r="A113" s="36" t="s">
        <v>47</v>
      </c>
      <c r="B113" s="30"/>
      <c r="C113" s="35"/>
      <c r="D113" s="30"/>
      <c r="E113" s="29">
        <v>0</v>
      </c>
      <c r="F113" s="34"/>
      <c r="G113" s="17"/>
    </row>
    <row r="114" spans="1:7" x14ac:dyDescent="0.35">
      <c r="A114" s="36" t="s">
        <v>46</v>
      </c>
      <c r="B114" s="30"/>
      <c r="C114" s="35"/>
      <c r="D114" s="30"/>
      <c r="E114" s="29">
        <v>20046.608990000001</v>
      </c>
      <c r="F114" s="34"/>
      <c r="G114" s="17"/>
    </row>
    <row r="115" spans="1:7" x14ac:dyDescent="0.35">
      <c r="A115" s="33" t="s">
        <v>45</v>
      </c>
      <c r="B115" s="30"/>
      <c r="C115" s="31"/>
      <c r="D115" s="30"/>
      <c r="E115" s="29">
        <v>0</v>
      </c>
      <c r="F115" s="29">
        <v>0</v>
      </c>
      <c r="G115" s="17"/>
    </row>
    <row r="116" spans="1:7" x14ac:dyDescent="0.35">
      <c r="A116" s="32" t="s">
        <v>44</v>
      </c>
      <c r="B116" s="30"/>
      <c r="C116" s="31"/>
      <c r="D116" s="30"/>
      <c r="E116" s="29">
        <v>0</v>
      </c>
      <c r="F116" s="29">
        <v>-487946.73346000002</v>
      </c>
      <c r="G116" s="17"/>
    </row>
    <row r="117" spans="1:7" ht="15" thickBot="1" x14ac:dyDescent="0.4">
      <c r="A117" s="28"/>
      <c r="B117" s="17"/>
      <c r="C117" s="28"/>
      <c r="D117" s="17"/>
      <c r="E117" s="27"/>
      <c r="F117" s="27"/>
      <c r="G117" s="17"/>
    </row>
    <row r="118" spans="1:7" ht="16" thickBot="1" x14ac:dyDescent="0.4">
      <c r="A118" s="26" t="s">
        <v>43</v>
      </c>
      <c r="B118" s="24"/>
      <c r="C118" s="25"/>
      <c r="D118" s="24"/>
      <c r="E118" s="23">
        <f>E87+E90+SUM(E94:E98)+SUM(E105:E106)+E116</f>
        <v>376381132.18463647</v>
      </c>
      <c r="F118" s="22">
        <f>F87+F90+SUM(F94:F97)+F101+SUM(F105:F106)+F116</f>
        <v>259477089.19883034</v>
      </c>
      <c r="G118" s="17"/>
    </row>
    <row r="119" spans="1:7" x14ac:dyDescent="0.35">
      <c r="A119" s="9"/>
      <c r="B119" s="17"/>
      <c r="C119" s="17"/>
      <c r="D119" s="17"/>
      <c r="E119" s="17"/>
      <c r="F119" s="12"/>
      <c r="G119" s="17"/>
    </row>
    <row r="120" spans="1:7" x14ac:dyDescent="0.35">
      <c r="A120" s="17"/>
      <c r="B120" s="17"/>
      <c r="C120" s="17"/>
      <c r="D120" s="17"/>
      <c r="E120" s="17"/>
      <c r="F120" s="12"/>
      <c r="G120" s="17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4.5" x14ac:dyDescent="0.35"/>
  <cols>
    <col min="1" max="1" width="82.453125" bestFit="1" customWidth="1"/>
    <col min="3" max="3" width="11.7265625" bestFit="1" customWidth="1"/>
    <col min="5" max="5" width="13.54296875" bestFit="1" customWidth="1"/>
  </cols>
  <sheetData>
    <row r="1" spans="1:5" ht="20.5" thickBot="1" x14ac:dyDescent="0.4">
      <c r="A1" s="2" t="s">
        <v>136</v>
      </c>
      <c r="B1" s="96"/>
      <c r="C1" s="95"/>
      <c r="D1" s="96"/>
      <c r="E1" s="95"/>
    </row>
    <row r="2" spans="1:5" ht="15" thickBot="1" x14ac:dyDescent="0.4">
      <c r="A2" s="77"/>
      <c r="B2" s="77"/>
      <c r="C2" s="94"/>
      <c r="D2" s="77"/>
      <c r="E2" s="93">
        <v>45473</v>
      </c>
    </row>
    <row r="3" spans="1:5" ht="28.5" thickBot="1" x14ac:dyDescent="0.4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35">
      <c r="A4" s="89"/>
      <c r="B4" s="77"/>
      <c r="C4" s="89"/>
      <c r="D4" s="77"/>
      <c r="E4" s="89"/>
    </row>
    <row r="5" spans="1:5" x14ac:dyDescent="0.35">
      <c r="A5" s="82" t="s">
        <v>134</v>
      </c>
      <c r="B5" s="77"/>
      <c r="C5" s="88"/>
      <c r="D5" s="77"/>
      <c r="E5" s="81">
        <f>SUM(E9:E10,E15)</f>
        <v>557658761.54336858</v>
      </c>
    </row>
    <row r="6" spans="1:5" x14ac:dyDescent="0.35">
      <c r="A6" s="80"/>
      <c r="B6" s="12"/>
      <c r="C6" s="12"/>
      <c r="D6" s="12"/>
      <c r="E6" s="66"/>
    </row>
    <row r="7" spans="1:5" x14ac:dyDescent="0.35">
      <c r="A7" s="79" t="s">
        <v>25</v>
      </c>
      <c r="B7" s="83"/>
      <c r="C7" s="84"/>
      <c r="D7" s="83"/>
      <c r="E7" s="76">
        <v>329674137.99338299</v>
      </c>
    </row>
    <row r="8" spans="1:5" x14ac:dyDescent="0.35">
      <c r="A8" s="79" t="s">
        <v>23</v>
      </c>
      <c r="B8" s="83"/>
      <c r="C8" s="84"/>
      <c r="D8" s="83"/>
      <c r="E8" s="76">
        <v>12552555.692962678</v>
      </c>
    </row>
    <row r="9" spans="1:5" x14ac:dyDescent="0.35">
      <c r="A9" s="79" t="s">
        <v>21</v>
      </c>
      <c r="B9" s="83"/>
      <c r="C9" s="84"/>
      <c r="D9" s="83"/>
      <c r="E9" s="86">
        <f>E7-E8</f>
        <v>317121582.30042028</v>
      </c>
    </row>
    <row r="10" spans="1:5" x14ac:dyDescent="0.35">
      <c r="A10" s="79" t="s">
        <v>19</v>
      </c>
      <c r="B10" s="83"/>
      <c r="C10" s="84"/>
      <c r="D10" s="83"/>
      <c r="E10" s="86">
        <f>SUM(E11:E14)</f>
        <v>231199272.15195066</v>
      </c>
    </row>
    <row r="11" spans="1:5" x14ac:dyDescent="0.35">
      <c r="A11" s="87" t="s">
        <v>133</v>
      </c>
      <c r="B11" s="83"/>
      <c r="C11" s="84"/>
      <c r="D11" s="83"/>
      <c r="E11" s="76">
        <v>87852854.64791058</v>
      </c>
    </row>
    <row r="12" spans="1:5" x14ac:dyDescent="0.35">
      <c r="A12" s="87" t="s">
        <v>132</v>
      </c>
      <c r="B12" s="83"/>
      <c r="C12" s="84"/>
      <c r="D12" s="83"/>
      <c r="E12" s="76">
        <v>33844091.713359617</v>
      </c>
    </row>
    <row r="13" spans="1:5" x14ac:dyDescent="0.35">
      <c r="A13" s="87" t="s">
        <v>131</v>
      </c>
      <c r="B13" s="83"/>
      <c r="C13" s="84"/>
      <c r="D13" s="83"/>
      <c r="E13" s="76">
        <v>76198538.569696903</v>
      </c>
    </row>
    <row r="14" spans="1:5" x14ac:dyDescent="0.35">
      <c r="A14" s="87" t="s">
        <v>130</v>
      </c>
      <c r="B14" s="83"/>
      <c r="C14" s="84"/>
      <c r="D14" s="83"/>
      <c r="E14" s="76">
        <v>33303787.22098358</v>
      </c>
    </row>
    <row r="15" spans="1:5" x14ac:dyDescent="0.35">
      <c r="A15" s="79" t="s">
        <v>17</v>
      </c>
      <c r="B15" s="83"/>
      <c r="C15" s="84"/>
      <c r="D15" s="83"/>
      <c r="E15" s="86">
        <f>SUM(E16:E18)</f>
        <v>9337907.0909977369</v>
      </c>
    </row>
    <row r="16" spans="1:5" x14ac:dyDescent="0.35">
      <c r="A16" s="85"/>
      <c r="B16" s="83"/>
      <c r="C16" s="84"/>
      <c r="D16" s="83"/>
      <c r="E16" s="76">
        <v>8102068.4216249017</v>
      </c>
    </row>
    <row r="17" spans="1:5" x14ac:dyDescent="0.35">
      <c r="A17" s="85"/>
      <c r="B17" s="83"/>
      <c r="C17" s="84"/>
      <c r="D17" s="83"/>
      <c r="E17" s="76">
        <v>1135787.4725628309</v>
      </c>
    </row>
    <row r="18" spans="1:5" x14ac:dyDescent="0.35">
      <c r="A18" s="85"/>
      <c r="B18" s="83"/>
      <c r="C18" s="84"/>
      <c r="D18" s="83"/>
      <c r="E18" s="76">
        <v>100051.19681000369</v>
      </c>
    </row>
    <row r="19" spans="1:5" x14ac:dyDescent="0.35">
      <c r="A19" s="80"/>
      <c r="B19" s="12"/>
      <c r="C19" s="12"/>
      <c r="D19" s="12"/>
      <c r="E19" s="66"/>
    </row>
    <row r="20" spans="1:5" x14ac:dyDescent="0.35">
      <c r="A20" s="82" t="s">
        <v>129</v>
      </c>
      <c r="B20" s="77"/>
      <c r="C20" s="78"/>
      <c r="D20" s="77"/>
      <c r="E20" s="81">
        <f>SUM(E24:E30)</f>
        <v>523503808.8103838</v>
      </c>
    </row>
    <row r="21" spans="1:5" x14ac:dyDescent="0.35">
      <c r="A21" s="80"/>
      <c r="B21" s="12"/>
      <c r="C21" s="12"/>
      <c r="D21" s="12"/>
      <c r="E21" s="66"/>
    </row>
    <row r="22" spans="1:5" x14ac:dyDescent="0.35">
      <c r="A22" s="79" t="s">
        <v>12</v>
      </c>
      <c r="B22" s="83"/>
      <c r="C22" s="84"/>
      <c r="D22" s="83"/>
      <c r="E22" s="76">
        <v>297796060.25661933</v>
      </c>
    </row>
    <row r="23" spans="1:5" x14ac:dyDescent="0.35">
      <c r="A23" s="79" t="s">
        <v>128</v>
      </c>
      <c r="B23" s="83"/>
      <c r="C23" s="84"/>
      <c r="D23" s="83"/>
      <c r="E23" s="76">
        <v>11260528.135561364</v>
      </c>
    </row>
    <row r="24" spans="1:5" x14ac:dyDescent="0.35">
      <c r="A24" s="79" t="s">
        <v>9</v>
      </c>
      <c r="B24" s="83"/>
      <c r="C24" s="84"/>
      <c r="D24" s="83"/>
      <c r="E24" s="86">
        <f>E22-E23</f>
        <v>286535532.12105799</v>
      </c>
    </row>
    <row r="25" spans="1:5" x14ac:dyDescent="0.35">
      <c r="A25" s="79" t="s">
        <v>8</v>
      </c>
      <c r="B25" s="83"/>
      <c r="C25" s="84"/>
      <c r="D25" s="83"/>
      <c r="E25" s="76">
        <v>184214659.33799174</v>
      </c>
    </row>
    <row r="26" spans="1:5" x14ac:dyDescent="0.35">
      <c r="A26" s="79" t="s">
        <v>7</v>
      </c>
      <c r="B26" s="83"/>
      <c r="C26" s="84"/>
      <c r="D26" s="83"/>
      <c r="E26" s="76">
        <v>-231084.81856312352</v>
      </c>
    </row>
    <row r="27" spans="1:5" x14ac:dyDescent="0.35">
      <c r="A27" s="79" t="s">
        <v>6</v>
      </c>
      <c r="B27" s="83"/>
      <c r="C27" s="84"/>
      <c r="D27" s="83"/>
      <c r="E27" s="76">
        <v>11892509.257203953</v>
      </c>
    </row>
    <row r="28" spans="1:5" x14ac:dyDescent="0.35">
      <c r="A28" s="79" t="s">
        <v>5</v>
      </c>
      <c r="B28" s="83"/>
      <c r="C28" s="84"/>
      <c r="D28" s="83"/>
      <c r="E28" s="76">
        <v>32655683.872949079</v>
      </c>
    </row>
    <row r="29" spans="1:5" x14ac:dyDescent="0.35">
      <c r="A29" s="79" t="s">
        <v>4</v>
      </c>
      <c r="B29" s="83"/>
      <c r="C29" s="84"/>
      <c r="D29" s="83"/>
      <c r="E29" s="76">
        <v>3401935.6589846602</v>
      </c>
    </row>
    <row r="30" spans="1:5" x14ac:dyDescent="0.35">
      <c r="A30" s="79" t="s">
        <v>3</v>
      </c>
      <c r="B30" s="83"/>
      <c r="C30" s="84"/>
      <c r="D30" s="83"/>
      <c r="E30" s="86">
        <f>SUM(E31:E33)</f>
        <v>5034573.3807595158</v>
      </c>
    </row>
    <row r="31" spans="1:5" x14ac:dyDescent="0.35">
      <c r="A31" s="85"/>
      <c r="B31" s="83"/>
      <c r="C31" s="84"/>
      <c r="D31" s="83"/>
      <c r="E31" s="76">
        <v>2844476.9364452134</v>
      </c>
    </row>
    <row r="32" spans="1:5" x14ac:dyDescent="0.35">
      <c r="A32" s="85"/>
      <c r="B32" s="83"/>
      <c r="C32" s="84"/>
      <c r="D32" s="83"/>
      <c r="E32" s="76">
        <v>2139704.7466743025</v>
      </c>
    </row>
    <row r="33" spans="1:5" x14ac:dyDescent="0.35">
      <c r="A33" s="85"/>
      <c r="B33" s="83"/>
      <c r="C33" s="84"/>
      <c r="D33" s="83"/>
      <c r="E33" s="76">
        <v>50391.697639999999</v>
      </c>
    </row>
    <row r="34" spans="1:5" x14ac:dyDescent="0.35">
      <c r="A34" s="80"/>
      <c r="B34" s="12"/>
      <c r="C34" s="12"/>
      <c r="D34" s="12"/>
      <c r="E34" s="66"/>
    </row>
    <row r="35" spans="1:5" x14ac:dyDescent="0.35">
      <c r="A35" s="82" t="s">
        <v>127</v>
      </c>
      <c r="B35" s="77"/>
      <c r="C35" s="78"/>
      <c r="D35" s="77"/>
      <c r="E35" s="81">
        <f>E5-E20</f>
        <v>34154952.732984781</v>
      </c>
    </row>
    <row r="36" spans="1:5" x14ac:dyDescent="0.35">
      <c r="A36" s="80"/>
      <c r="B36" s="12"/>
      <c r="C36" s="12"/>
      <c r="D36" s="12"/>
      <c r="E36" s="66"/>
    </row>
    <row r="37" spans="1:5" x14ac:dyDescent="0.35">
      <c r="A37" s="79" t="s">
        <v>126</v>
      </c>
      <c r="B37" s="77"/>
      <c r="C37" s="78"/>
      <c r="D37" s="77"/>
      <c r="E37" s="76">
        <v>1414487.6620800011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4.5" x14ac:dyDescent="0.35"/>
  <cols>
    <col min="1" max="1" width="55.81640625" bestFit="1" customWidth="1"/>
    <col min="2" max="2" width="19.26953125" bestFit="1" customWidth="1"/>
    <col min="3" max="3" width="14" bestFit="1" customWidth="1"/>
    <col min="4" max="4" width="16" bestFit="1" customWidth="1"/>
    <col min="5" max="5" width="14" bestFit="1" customWidth="1"/>
    <col min="6" max="6" width="8.7265625" bestFit="1" customWidth="1"/>
    <col min="7" max="7" width="16" bestFit="1" customWidth="1"/>
    <col min="8" max="8" width="11.81640625" bestFit="1" customWidth="1"/>
    <col min="9" max="9" width="14" bestFit="1" customWidth="1"/>
  </cols>
  <sheetData>
    <row r="1" spans="1:9" ht="15" customHeight="1" thickBot="1" x14ac:dyDescent="0.4">
      <c r="A1" s="119" t="s">
        <v>190</v>
      </c>
      <c r="B1" s="118">
        <v>45473</v>
      </c>
      <c r="C1" s="21"/>
      <c r="D1" s="20"/>
      <c r="E1" s="21"/>
      <c r="F1" s="21"/>
      <c r="G1" s="21"/>
      <c r="H1" s="20"/>
      <c r="I1" s="20"/>
    </row>
    <row r="2" spans="1:9" ht="15" thickBot="1" x14ac:dyDescent="0.4">
      <c r="A2" s="117"/>
      <c r="B2" s="17"/>
      <c r="C2" s="17"/>
      <c r="D2" s="17"/>
      <c r="E2" s="17"/>
      <c r="F2" s="17"/>
      <c r="G2" s="17"/>
      <c r="H2" s="17"/>
      <c r="I2" s="17"/>
    </row>
    <row r="3" spans="1:9" x14ac:dyDescent="0.35">
      <c r="A3" s="115" t="s">
        <v>189</v>
      </c>
      <c r="B3" s="114">
        <f>SUM(B4:B5)</f>
        <v>4024200525.5071669</v>
      </c>
      <c r="C3" s="17"/>
      <c r="D3" s="17"/>
      <c r="E3" s="17"/>
      <c r="F3" s="17"/>
      <c r="G3" s="17"/>
      <c r="H3" s="17"/>
      <c r="I3" s="17"/>
    </row>
    <row r="4" spans="1:9" x14ac:dyDescent="0.35">
      <c r="A4" s="113" t="s">
        <v>26</v>
      </c>
      <c r="B4" s="112">
        <f>C14+C24+C35+C42+C53+C64+C75+C83+C90</f>
        <v>2442008737.7804055</v>
      </c>
      <c r="C4" s="17"/>
      <c r="D4" s="17"/>
      <c r="E4" s="17"/>
      <c r="F4" s="17"/>
      <c r="G4" s="17"/>
      <c r="H4" s="17"/>
      <c r="I4" s="17"/>
    </row>
    <row r="5" spans="1:9" ht="15" thickBot="1" x14ac:dyDescent="0.4">
      <c r="A5" s="111" t="s">
        <v>184</v>
      </c>
      <c r="B5" s="110">
        <f>D14+D24+D35+D42+D53+D64+D75+D83+D90</f>
        <v>1582191787.7267616</v>
      </c>
      <c r="C5" s="17"/>
      <c r="D5" s="17"/>
      <c r="E5" s="17"/>
      <c r="F5" s="17"/>
      <c r="G5" s="17"/>
      <c r="H5" s="17"/>
      <c r="I5" s="17"/>
    </row>
    <row r="6" spans="1:9" ht="15" thickBot="1" x14ac:dyDescent="0.4">
      <c r="A6" s="17"/>
      <c r="B6" s="116"/>
      <c r="C6" s="17"/>
      <c r="D6" s="17"/>
      <c r="E6" s="17"/>
      <c r="F6" s="17"/>
      <c r="G6" s="17"/>
      <c r="H6" s="17"/>
      <c r="I6" s="17"/>
    </row>
    <row r="7" spans="1:9" x14ac:dyDescent="0.35">
      <c r="A7" s="115" t="s">
        <v>188</v>
      </c>
      <c r="B7" s="114">
        <f>SUM(B8:B9)</f>
        <v>22060279.340570647</v>
      </c>
      <c r="C7" s="17"/>
      <c r="D7" s="17"/>
      <c r="E7" s="17"/>
      <c r="F7" s="17"/>
      <c r="G7" s="17"/>
      <c r="H7" s="17"/>
      <c r="I7" s="17"/>
    </row>
    <row r="8" spans="1:9" x14ac:dyDescent="0.35">
      <c r="A8" s="113" t="s">
        <v>26</v>
      </c>
      <c r="B8" s="112">
        <f>F14+F24+F35+F42+F53+F64+F75+F83+F90</f>
        <v>936615.41571730888</v>
      </c>
      <c r="C8" s="17"/>
      <c r="D8" s="17"/>
      <c r="E8" s="17"/>
      <c r="F8" s="17"/>
      <c r="G8" s="17"/>
      <c r="H8" s="17"/>
      <c r="I8" s="17"/>
    </row>
    <row r="9" spans="1:9" ht="15" thickBot="1" x14ac:dyDescent="0.4">
      <c r="A9" s="111" t="s">
        <v>184</v>
      </c>
      <c r="B9" s="110">
        <f>G14+G24+G35+G42+G53+G64+G75+G83+G90</f>
        <v>21123663.92485334</v>
      </c>
      <c r="C9" s="17"/>
      <c r="D9" s="17"/>
      <c r="E9" s="17"/>
      <c r="F9" s="17"/>
      <c r="G9" s="17"/>
      <c r="H9" s="17"/>
      <c r="I9" s="17"/>
    </row>
    <row r="10" spans="1:9" ht="15" thickBot="1" x14ac:dyDescent="0.4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35">
      <c r="A11" s="194" t="s">
        <v>187</v>
      </c>
      <c r="B11" s="196" t="s">
        <v>71</v>
      </c>
      <c r="C11" s="198" t="s">
        <v>186</v>
      </c>
      <c r="D11" s="198"/>
      <c r="E11" s="198"/>
      <c r="F11" s="198" t="s">
        <v>185</v>
      </c>
      <c r="G11" s="198"/>
      <c r="H11" s="198"/>
      <c r="I11" s="192" t="s">
        <v>0</v>
      </c>
    </row>
    <row r="12" spans="1:9" ht="26.5" thickBot="1" x14ac:dyDescent="0.4">
      <c r="A12" s="195"/>
      <c r="B12" s="197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3"/>
    </row>
    <row r="13" spans="1:9" x14ac:dyDescent="0.3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35">
      <c r="A14" s="107" t="s">
        <v>24</v>
      </c>
      <c r="B14" s="106"/>
      <c r="C14" s="101">
        <f>SUM(C15:C22)</f>
        <v>113025520.39322606</v>
      </c>
      <c r="D14" s="101">
        <f>SUM(D15:D22)</f>
        <v>286787116.64053357</v>
      </c>
      <c r="E14" s="101">
        <f t="shared" ref="E14:E22" si="0">SUM(C14:D14)</f>
        <v>399812637.03375959</v>
      </c>
      <c r="F14" s="101">
        <f>SUM(F15:F22)</f>
        <v>0</v>
      </c>
      <c r="G14" s="101">
        <f>SUM(G15:G22)</f>
        <v>13901904</v>
      </c>
      <c r="H14" s="101">
        <f t="shared" ref="H14:H22" si="1">SUM(F14:G14)</f>
        <v>13901904</v>
      </c>
      <c r="I14" s="101">
        <f t="shared" ref="I14:I22" si="2">E14+H14</f>
        <v>413714541.03375959</v>
      </c>
    </row>
    <row r="15" spans="1:9" x14ac:dyDescent="0.35">
      <c r="A15" s="100" t="s">
        <v>183</v>
      </c>
      <c r="B15" s="99"/>
      <c r="C15" s="41">
        <v>99354090.922105506</v>
      </c>
      <c r="D15" s="41">
        <v>252238136.47484091</v>
      </c>
      <c r="E15" s="98">
        <f t="shared" si="0"/>
        <v>351592227.39694643</v>
      </c>
      <c r="F15" s="41">
        <v>0</v>
      </c>
      <c r="G15" s="41">
        <v>12249587</v>
      </c>
      <c r="H15" s="98">
        <f t="shared" si="1"/>
        <v>12249587</v>
      </c>
      <c r="I15" s="98">
        <f t="shared" si="2"/>
        <v>363841814.39694643</v>
      </c>
    </row>
    <row r="16" spans="1:9" x14ac:dyDescent="0.35">
      <c r="A16" s="100" t="s">
        <v>182</v>
      </c>
      <c r="B16" s="99"/>
      <c r="C16" s="41">
        <v>56383.186755914045</v>
      </c>
      <c r="D16" s="41">
        <v>5.3822372726127501</v>
      </c>
      <c r="E16" s="98">
        <f t="shared" si="0"/>
        <v>56388.568993186658</v>
      </c>
      <c r="F16" s="41">
        <v>0</v>
      </c>
      <c r="G16" s="41">
        <v>0</v>
      </c>
      <c r="H16" s="98">
        <f t="shared" si="1"/>
        <v>0</v>
      </c>
      <c r="I16" s="98">
        <f t="shared" si="2"/>
        <v>56388.568993186658</v>
      </c>
    </row>
    <row r="17" spans="1:9" x14ac:dyDescent="0.35">
      <c r="A17" s="100" t="s">
        <v>181</v>
      </c>
      <c r="B17" s="99"/>
      <c r="C17" s="41">
        <v>88</v>
      </c>
      <c r="D17" s="41">
        <v>35228.83</v>
      </c>
      <c r="E17" s="98">
        <f t="shared" si="0"/>
        <v>35316.83</v>
      </c>
      <c r="F17" s="41">
        <v>0</v>
      </c>
      <c r="G17" s="41">
        <v>0</v>
      </c>
      <c r="H17" s="98">
        <f t="shared" si="1"/>
        <v>0</v>
      </c>
      <c r="I17" s="98">
        <f t="shared" si="2"/>
        <v>35316.83</v>
      </c>
    </row>
    <row r="18" spans="1:9" x14ac:dyDescent="0.35">
      <c r="A18" s="100" t="s">
        <v>180</v>
      </c>
      <c r="B18" s="99"/>
      <c r="C18" s="41">
        <v>173691.03250537784</v>
      </c>
      <c r="D18" s="41">
        <v>1300674.8927167321</v>
      </c>
      <c r="E18" s="98">
        <f t="shared" si="0"/>
        <v>1474365.92522211</v>
      </c>
      <c r="F18" s="41">
        <v>0</v>
      </c>
      <c r="G18" s="41">
        <v>44786</v>
      </c>
      <c r="H18" s="98">
        <f t="shared" si="1"/>
        <v>44786</v>
      </c>
      <c r="I18" s="98">
        <f t="shared" si="2"/>
        <v>1519151.92522211</v>
      </c>
    </row>
    <row r="19" spans="1:9" x14ac:dyDescent="0.35">
      <c r="A19" s="100" t="s">
        <v>179</v>
      </c>
      <c r="B19" s="99"/>
      <c r="C19" s="41">
        <v>7617613.8514075521</v>
      </c>
      <c r="D19" s="41">
        <v>12534017.085406493</v>
      </c>
      <c r="E19" s="98">
        <f t="shared" si="0"/>
        <v>20151630.936814047</v>
      </c>
      <c r="F19" s="41">
        <v>0</v>
      </c>
      <c r="G19" s="41">
        <v>0</v>
      </c>
      <c r="H19" s="98">
        <f t="shared" si="1"/>
        <v>0</v>
      </c>
      <c r="I19" s="98">
        <f t="shared" si="2"/>
        <v>20151630.936814047</v>
      </c>
    </row>
    <row r="20" spans="1:9" x14ac:dyDescent="0.35">
      <c r="A20" s="100" t="s">
        <v>172</v>
      </c>
      <c r="B20" s="99"/>
      <c r="C20" s="41">
        <v>0</v>
      </c>
      <c r="D20" s="41">
        <v>0</v>
      </c>
      <c r="E20" s="98">
        <f t="shared" si="0"/>
        <v>0</v>
      </c>
      <c r="F20" s="41">
        <v>0</v>
      </c>
      <c r="G20" s="41">
        <v>0</v>
      </c>
      <c r="H20" s="98">
        <f t="shared" si="1"/>
        <v>0</v>
      </c>
      <c r="I20" s="98">
        <f t="shared" si="2"/>
        <v>0</v>
      </c>
    </row>
    <row r="21" spans="1:9" x14ac:dyDescent="0.35">
      <c r="A21" s="100" t="s">
        <v>171</v>
      </c>
      <c r="B21" s="99"/>
      <c r="C21" s="41">
        <v>5354414.2531712772</v>
      </c>
      <c r="D21" s="41">
        <v>20358497.555403009</v>
      </c>
      <c r="E21" s="98">
        <f t="shared" si="0"/>
        <v>25712911.808574285</v>
      </c>
      <c r="F21" s="41">
        <v>0</v>
      </c>
      <c r="G21" s="41">
        <v>1607531</v>
      </c>
      <c r="H21" s="98">
        <f t="shared" si="1"/>
        <v>1607531</v>
      </c>
      <c r="I21" s="98">
        <f t="shared" si="2"/>
        <v>27320442.808574285</v>
      </c>
    </row>
    <row r="22" spans="1:9" x14ac:dyDescent="0.35">
      <c r="A22" s="100" t="s">
        <v>178</v>
      </c>
      <c r="B22" s="99"/>
      <c r="C22" s="41">
        <v>469239.14728042</v>
      </c>
      <c r="D22" s="41">
        <v>320556.41992915346</v>
      </c>
      <c r="E22" s="98">
        <f t="shared" si="0"/>
        <v>789795.56720957346</v>
      </c>
      <c r="F22" s="41">
        <v>0</v>
      </c>
      <c r="G22" s="41">
        <v>0</v>
      </c>
      <c r="H22" s="98">
        <f t="shared" si="1"/>
        <v>0</v>
      </c>
      <c r="I22" s="98">
        <f t="shared" si="2"/>
        <v>789795.56720957346</v>
      </c>
    </row>
    <row r="23" spans="1:9" x14ac:dyDescent="0.3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35">
      <c r="A24" s="107" t="s">
        <v>22</v>
      </c>
      <c r="B24" s="106"/>
      <c r="C24" s="101">
        <f>SUM(C25:C33)</f>
        <v>80152071.259055153</v>
      </c>
      <c r="D24" s="101">
        <f>SUM(D25:D33)</f>
        <v>175977569.86882168</v>
      </c>
      <c r="E24" s="101">
        <f t="shared" ref="E24:E33" si="3">SUM(C24:D24)</f>
        <v>256129641.12787682</v>
      </c>
      <c r="F24" s="101">
        <f>SUM(F25:F33)</f>
        <v>0</v>
      </c>
      <c r="G24" s="101">
        <f>SUM(G25:G33)</f>
        <v>13591766</v>
      </c>
      <c r="H24" s="101">
        <f t="shared" ref="H24:H33" si="4">SUM(F24:G24)</f>
        <v>13591766</v>
      </c>
      <c r="I24" s="101">
        <f t="shared" ref="I24:I33" si="5">E24+H24</f>
        <v>269721407.12787682</v>
      </c>
    </row>
    <row r="25" spans="1:9" x14ac:dyDescent="0.35">
      <c r="A25" s="100" t="s">
        <v>177</v>
      </c>
      <c r="B25" s="99"/>
      <c r="C25" s="41">
        <v>59761496.124694742</v>
      </c>
      <c r="D25" s="41">
        <v>151694328.88562182</v>
      </c>
      <c r="E25" s="98">
        <f t="shared" si="3"/>
        <v>211455825.01031655</v>
      </c>
      <c r="F25" s="41">
        <v>0</v>
      </c>
      <c r="G25" s="41">
        <v>11149968</v>
      </c>
      <c r="H25" s="98">
        <f t="shared" si="4"/>
        <v>11149968</v>
      </c>
      <c r="I25" s="98">
        <f t="shared" si="5"/>
        <v>222605793.01031655</v>
      </c>
    </row>
    <row r="26" spans="1:9" x14ac:dyDescent="0.35">
      <c r="A26" s="100" t="s">
        <v>176</v>
      </c>
      <c r="B26" s="99"/>
      <c r="C26" s="41">
        <v>605302.80094052292</v>
      </c>
      <c r="D26" s="41">
        <v>90034.077666984405</v>
      </c>
      <c r="E26" s="98">
        <f t="shared" si="3"/>
        <v>695336.87860750733</v>
      </c>
      <c r="F26" s="41">
        <v>0</v>
      </c>
      <c r="G26" s="41">
        <v>0</v>
      </c>
      <c r="H26" s="98">
        <f t="shared" si="4"/>
        <v>0</v>
      </c>
      <c r="I26" s="98">
        <f t="shared" si="5"/>
        <v>695336.87860750733</v>
      </c>
    </row>
    <row r="27" spans="1:9" x14ac:dyDescent="0.35">
      <c r="A27" s="100" t="s">
        <v>175</v>
      </c>
      <c r="B27" s="99"/>
      <c r="C27" s="41">
        <v>267271.72086785093</v>
      </c>
      <c r="D27" s="41">
        <v>316965.55279214907</v>
      </c>
      <c r="E27" s="98">
        <f t="shared" si="3"/>
        <v>584237.27365999995</v>
      </c>
      <c r="F27" s="41">
        <v>0</v>
      </c>
      <c r="G27" s="41">
        <v>0</v>
      </c>
      <c r="H27" s="98">
        <f t="shared" si="4"/>
        <v>0</v>
      </c>
      <c r="I27" s="98">
        <f t="shared" si="5"/>
        <v>584237.27365999995</v>
      </c>
    </row>
    <row r="28" spans="1:9" x14ac:dyDescent="0.35">
      <c r="A28" s="100" t="s">
        <v>174</v>
      </c>
      <c r="B28" s="99"/>
      <c r="C28" s="41">
        <v>9249423.998981582</v>
      </c>
      <c r="D28" s="41">
        <v>5121136.7468183935</v>
      </c>
      <c r="E28" s="98">
        <f t="shared" si="3"/>
        <v>14370560.745799975</v>
      </c>
      <c r="F28" s="41">
        <v>0</v>
      </c>
      <c r="G28" s="41">
        <v>0</v>
      </c>
      <c r="H28" s="98">
        <f t="shared" si="4"/>
        <v>0</v>
      </c>
      <c r="I28" s="98">
        <f t="shared" si="5"/>
        <v>14370560.745799975</v>
      </c>
    </row>
    <row r="29" spans="1:9" x14ac:dyDescent="0.35">
      <c r="A29" s="100" t="s">
        <v>173</v>
      </c>
      <c r="B29" s="99"/>
      <c r="C29" s="41">
        <v>124242.71962067499</v>
      </c>
      <c r="D29" s="41">
        <v>38988.832222274141</v>
      </c>
      <c r="E29" s="98">
        <f t="shared" si="3"/>
        <v>163231.55184294912</v>
      </c>
      <c r="F29" s="41">
        <v>0</v>
      </c>
      <c r="G29" s="41">
        <v>0</v>
      </c>
      <c r="H29" s="98">
        <f t="shared" si="4"/>
        <v>0</v>
      </c>
      <c r="I29" s="98">
        <f t="shared" si="5"/>
        <v>163231.55184294912</v>
      </c>
    </row>
    <row r="30" spans="1:9" x14ac:dyDescent="0.35">
      <c r="A30" s="100" t="s">
        <v>172</v>
      </c>
      <c r="B30" s="99"/>
      <c r="C30" s="41">
        <v>149305.54118400501</v>
      </c>
      <c r="D30" s="41">
        <v>1005381.3791059919</v>
      </c>
      <c r="E30" s="98">
        <f t="shared" si="3"/>
        <v>1154686.920289997</v>
      </c>
      <c r="F30" s="41">
        <v>0</v>
      </c>
      <c r="G30" s="41">
        <v>0</v>
      </c>
      <c r="H30" s="98">
        <f t="shared" si="4"/>
        <v>0</v>
      </c>
      <c r="I30" s="98">
        <f t="shared" si="5"/>
        <v>1154686.920289997</v>
      </c>
    </row>
    <row r="31" spans="1:9" x14ac:dyDescent="0.35">
      <c r="A31" s="100" t="s">
        <v>171</v>
      </c>
      <c r="B31" s="99"/>
      <c r="C31" s="41">
        <v>4466655.7785893492</v>
      </c>
      <c r="D31" s="41">
        <v>13710781.100904154</v>
      </c>
      <c r="E31" s="98">
        <f t="shared" si="3"/>
        <v>18177436.879493505</v>
      </c>
      <c r="F31" s="41">
        <v>0</v>
      </c>
      <c r="G31" s="41">
        <v>0</v>
      </c>
      <c r="H31" s="98">
        <f t="shared" si="4"/>
        <v>0</v>
      </c>
      <c r="I31" s="98">
        <f t="shared" si="5"/>
        <v>18177436.879493505</v>
      </c>
    </row>
    <row r="32" spans="1:9" x14ac:dyDescent="0.35">
      <c r="A32" s="100" t="s">
        <v>170</v>
      </c>
      <c r="B32" s="99"/>
      <c r="C32" s="41">
        <v>287481.7392292553</v>
      </c>
      <c r="D32" s="41">
        <v>3376778.2908168565</v>
      </c>
      <c r="E32" s="98">
        <f t="shared" si="3"/>
        <v>3664260.0300461119</v>
      </c>
      <c r="F32" s="41">
        <v>0</v>
      </c>
      <c r="G32" s="41">
        <v>2441798</v>
      </c>
      <c r="H32" s="98">
        <f t="shared" si="4"/>
        <v>2441798</v>
      </c>
      <c r="I32" s="98">
        <f t="shared" si="5"/>
        <v>6106058.0300461119</v>
      </c>
    </row>
    <row r="33" spans="1:9" x14ac:dyDescent="0.35">
      <c r="A33" s="100" t="s">
        <v>137</v>
      </c>
      <c r="B33" s="99"/>
      <c r="C33" s="41">
        <v>5240890.8349471558</v>
      </c>
      <c r="D33" s="41">
        <v>623175.00287304795</v>
      </c>
      <c r="E33" s="98">
        <f t="shared" si="3"/>
        <v>5864065.837820204</v>
      </c>
      <c r="F33" s="41">
        <v>0</v>
      </c>
      <c r="G33" s="41">
        <v>0</v>
      </c>
      <c r="H33" s="98">
        <f t="shared" si="4"/>
        <v>0</v>
      </c>
      <c r="I33" s="98">
        <f t="shared" si="5"/>
        <v>5864065.837820204</v>
      </c>
    </row>
    <row r="34" spans="1:9" x14ac:dyDescent="0.3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35">
      <c r="A35" s="103" t="s">
        <v>20</v>
      </c>
      <c r="B35" s="102"/>
      <c r="C35" s="101">
        <f>SUM(C36:C40)</f>
        <v>387660120.47346592</v>
      </c>
      <c r="D35" s="101">
        <f>SUM(D36:D40)</f>
        <v>193608554.73983732</v>
      </c>
      <c r="E35" s="101">
        <f t="shared" ref="E35:E40" si="6">SUM(C35:D35)</f>
        <v>581268675.21330321</v>
      </c>
      <c r="F35" s="101">
        <f>SUM(F36:F40)</f>
        <v>896692.42792652594</v>
      </c>
      <c r="G35" s="101">
        <f>SUM(G36:G40)</f>
        <v>24418833.102073528</v>
      </c>
      <c r="H35" s="101">
        <f t="shared" ref="H35:H40" si="7">SUM(F35:G35)</f>
        <v>25315525.530000053</v>
      </c>
      <c r="I35" s="101">
        <f t="shared" ref="I35:I40" si="8">E35+H35</f>
        <v>606584200.7433033</v>
      </c>
    </row>
    <row r="36" spans="1:9" x14ac:dyDescent="0.35">
      <c r="A36" s="100" t="s">
        <v>169</v>
      </c>
      <c r="B36" s="99"/>
      <c r="C36" s="41">
        <v>355497270.62707168</v>
      </c>
      <c r="D36" s="41">
        <v>179624532.28803593</v>
      </c>
      <c r="E36" s="98">
        <f t="shared" si="6"/>
        <v>535121802.91510761</v>
      </c>
      <c r="F36" s="41">
        <v>217237.52590577101</v>
      </c>
      <c r="G36" s="41">
        <v>12758402.978094229</v>
      </c>
      <c r="H36" s="98">
        <f t="shared" si="7"/>
        <v>12975640.504000001</v>
      </c>
      <c r="I36" s="98">
        <f t="shared" si="8"/>
        <v>548097443.41910756</v>
      </c>
    </row>
    <row r="37" spans="1:9" x14ac:dyDescent="0.35">
      <c r="A37" s="100" t="s">
        <v>168</v>
      </c>
      <c r="B37" s="99"/>
      <c r="C37" s="41">
        <v>10182700.918650607</v>
      </c>
      <c r="D37" s="41">
        <v>6492302.2995502157</v>
      </c>
      <c r="E37" s="98">
        <f t="shared" si="6"/>
        <v>16675003.218200821</v>
      </c>
      <c r="F37" s="41">
        <v>679454.90202075499</v>
      </c>
      <c r="G37" s="41">
        <v>14558767.1239793</v>
      </c>
      <c r="H37" s="98">
        <f t="shared" si="7"/>
        <v>15238222.026000055</v>
      </c>
      <c r="I37" s="98">
        <f t="shared" si="8"/>
        <v>31913225.244200878</v>
      </c>
    </row>
    <row r="38" spans="1:9" x14ac:dyDescent="0.35">
      <c r="A38" s="100" t="s">
        <v>167</v>
      </c>
      <c r="B38" s="99"/>
      <c r="C38" s="41">
        <v>314346.17599999998</v>
      </c>
      <c r="D38" s="41">
        <v>117597.52593</v>
      </c>
      <c r="E38" s="98">
        <f t="shared" si="6"/>
        <v>431943.70192999998</v>
      </c>
      <c r="F38" s="41">
        <v>0</v>
      </c>
      <c r="G38" s="41">
        <v>0</v>
      </c>
      <c r="H38" s="98">
        <f t="shared" si="7"/>
        <v>0</v>
      </c>
      <c r="I38" s="98">
        <f t="shared" si="8"/>
        <v>431943.70192999998</v>
      </c>
    </row>
    <row r="39" spans="1:9" x14ac:dyDescent="0.35">
      <c r="A39" s="100" t="s">
        <v>166</v>
      </c>
      <c r="B39" s="99"/>
      <c r="C39" s="41">
        <v>844716.03097716998</v>
      </c>
      <c r="D39" s="41">
        <v>3225469.2425955674</v>
      </c>
      <c r="E39" s="98">
        <f t="shared" si="6"/>
        <v>4070185.2735727374</v>
      </c>
      <c r="F39" s="41">
        <v>0</v>
      </c>
      <c r="G39" s="41">
        <v>-2898337</v>
      </c>
      <c r="H39" s="98">
        <f t="shared" si="7"/>
        <v>-2898337</v>
      </c>
      <c r="I39" s="98">
        <f t="shared" si="8"/>
        <v>1171848.2735727374</v>
      </c>
    </row>
    <row r="40" spans="1:9" x14ac:dyDescent="0.35">
      <c r="A40" s="100" t="s">
        <v>137</v>
      </c>
      <c r="B40" s="99"/>
      <c r="C40" s="41">
        <v>20821086.720766444</v>
      </c>
      <c r="D40" s="41">
        <v>4148653.383725639</v>
      </c>
      <c r="E40" s="98">
        <f t="shared" si="6"/>
        <v>24969740.104492083</v>
      </c>
      <c r="F40" s="41">
        <v>0</v>
      </c>
      <c r="G40" s="41">
        <v>0</v>
      </c>
      <c r="H40" s="98">
        <f t="shared" si="7"/>
        <v>0</v>
      </c>
      <c r="I40" s="98">
        <f t="shared" si="8"/>
        <v>24969740.104492083</v>
      </c>
    </row>
    <row r="41" spans="1:9" x14ac:dyDescent="0.3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35">
      <c r="A42" s="103" t="s">
        <v>18</v>
      </c>
      <c r="B42" s="102"/>
      <c r="C42" s="101">
        <f>SUM(C43:C51)</f>
        <v>1677796852.6430833</v>
      </c>
      <c r="D42" s="101">
        <f>SUM(D43:D51)</f>
        <v>693105246.24320388</v>
      </c>
      <c r="E42" s="101">
        <f t="shared" ref="E42:E51" si="9">SUM(C42:D42)</f>
        <v>2370902098.8862872</v>
      </c>
      <c r="F42" s="101">
        <f>SUM(F43:F51)</f>
        <v>0</v>
      </c>
      <c r="G42" s="101">
        <f>SUM(G43:G51)</f>
        <v>-30708225.788102001</v>
      </c>
      <c r="H42" s="101">
        <f t="shared" ref="H42:H51" si="10">SUM(F42:G42)</f>
        <v>-30708225.788102001</v>
      </c>
      <c r="I42" s="101">
        <f t="shared" ref="I42:I51" si="11">E42+H42</f>
        <v>2340193873.0981851</v>
      </c>
    </row>
    <row r="43" spans="1:9" x14ac:dyDescent="0.35">
      <c r="A43" s="100" t="s">
        <v>165</v>
      </c>
      <c r="B43" s="99"/>
      <c r="C43" s="41">
        <v>797125930.56075501</v>
      </c>
      <c r="D43" s="41">
        <v>262549404.59745225</v>
      </c>
      <c r="E43" s="98">
        <f t="shared" si="9"/>
        <v>1059675335.1582073</v>
      </c>
      <c r="F43" s="41">
        <v>0</v>
      </c>
      <c r="G43" s="41">
        <v>134763</v>
      </c>
      <c r="H43" s="98">
        <f t="shared" si="10"/>
        <v>134763</v>
      </c>
      <c r="I43" s="98">
        <f t="shared" si="11"/>
        <v>1059810098.1582073</v>
      </c>
    </row>
    <row r="44" spans="1:9" x14ac:dyDescent="0.35">
      <c r="A44" s="100" t="s">
        <v>164</v>
      </c>
      <c r="B44" s="99"/>
      <c r="C44" s="41">
        <v>215042178.02408308</v>
      </c>
      <c r="D44" s="41">
        <v>60880185.602256112</v>
      </c>
      <c r="E44" s="98">
        <f t="shared" si="9"/>
        <v>275922363.6263392</v>
      </c>
      <c r="F44" s="41">
        <v>0</v>
      </c>
      <c r="G44" s="41">
        <v>0</v>
      </c>
      <c r="H44" s="98">
        <f t="shared" si="10"/>
        <v>0</v>
      </c>
      <c r="I44" s="98">
        <f t="shared" si="11"/>
        <v>275922363.6263392</v>
      </c>
    </row>
    <row r="45" spans="1:9" x14ac:dyDescent="0.35">
      <c r="A45" s="100" t="s">
        <v>163</v>
      </c>
      <c r="B45" s="99"/>
      <c r="C45" s="41">
        <v>68074642.92747359</v>
      </c>
      <c r="D45" s="41">
        <v>70127008.178656459</v>
      </c>
      <c r="E45" s="98">
        <f t="shared" si="9"/>
        <v>138201651.10613006</v>
      </c>
      <c r="F45" s="41">
        <v>0</v>
      </c>
      <c r="G45" s="41">
        <v>2145991.211898</v>
      </c>
      <c r="H45" s="98">
        <f t="shared" si="10"/>
        <v>2145991.211898</v>
      </c>
      <c r="I45" s="98">
        <f t="shared" si="11"/>
        <v>140347642.31802806</v>
      </c>
    </row>
    <row r="46" spans="1:9" x14ac:dyDescent="0.35">
      <c r="A46" s="100" t="s">
        <v>162</v>
      </c>
      <c r="B46" s="99"/>
      <c r="C46" s="41">
        <v>489453213.05619812</v>
      </c>
      <c r="D46" s="41">
        <v>206545017.13669232</v>
      </c>
      <c r="E46" s="98">
        <f t="shared" si="9"/>
        <v>695998230.19289041</v>
      </c>
      <c r="F46" s="41">
        <v>0</v>
      </c>
      <c r="G46" s="41">
        <v>817595</v>
      </c>
      <c r="H46" s="98">
        <f t="shared" si="10"/>
        <v>817595</v>
      </c>
      <c r="I46" s="98">
        <f t="shared" si="11"/>
        <v>696815825.19289041</v>
      </c>
    </row>
    <row r="47" spans="1:9" x14ac:dyDescent="0.35">
      <c r="A47" s="100" t="s">
        <v>161</v>
      </c>
      <c r="B47" s="99"/>
      <c r="C47" s="41">
        <v>18918675.975584656</v>
      </c>
      <c r="D47" s="41">
        <v>15072822.934186362</v>
      </c>
      <c r="E47" s="98">
        <f t="shared" si="9"/>
        <v>33991498.909771018</v>
      </c>
      <c r="F47" s="41">
        <v>0</v>
      </c>
      <c r="G47" s="41">
        <v>0</v>
      </c>
      <c r="H47" s="98">
        <f t="shared" si="10"/>
        <v>0</v>
      </c>
      <c r="I47" s="98">
        <f t="shared" si="11"/>
        <v>33991498.909771018</v>
      </c>
    </row>
    <row r="48" spans="1:9" x14ac:dyDescent="0.35">
      <c r="A48" s="100" t="s">
        <v>160</v>
      </c>
      <c r="B48" s="99"/>
      <c r="C48" s="41">
        <v>41410596.149841592</v>
      </c>
      <c r="D48" s="41">
        <v>51310870.007235147</v>
      </c>
      <c r="E48" s="98">
        <f t="shared" si="9"/>
        <v>92721466.157076746</v>
      </c>
      <c r="F48" s="41">
        <v>0</v>
      </c>
      <c r="G48" s="41">
        <v>-33806575</v>
      </c>
      <c r="H48" s="98">
        <f t="shared" si="10"/>
        <v>-33806575</v>
      </c>
      <c r="I48" s="98">
        <f t="shared" si="11"/>
        <v>58914891.157076746</v>
      </c>
    </row>
    <row r="49" spans="1:9" x14ac:dyDescent="0.35">
      <c r="A49" s="100" t="s">
        <v>159</v>
      </c>
      <c r="B49" s="99"/>
      <c r="C49" s="41">
        <v>9904143.1689947899</v>
      </c>
      <c r="D49" s="41">
        <v>15595055.99822632</v>
      </c>
      <c r="E49" s="98">
        <f t="shared" si="9"/>
        <v>25499199.16722111</v>
      </c>
      <c r="F49" s="41">
        <v>0</v>
      </c>
      <c r="G49" s="41">
        <v>0</v>
      </c>
      <c r="H49" s="98">
        <f t="shared" si="10"/>
        <v>0</v>
      </c>
      <c r="I49" s="98">
        <f t="shared" si="11"/>
        <v>25499199.16722111</v>
      </c>
    </row>
    <row r="50" spans="1:9" x14ac:dyDescent="0.35">
      <c r="A50" s="100" t="s">
        <v>158</v>
      </c>
      <c r="B50" s="99"/>
      <c r="C50" s="41">
        <v>1298416.231146296</v>
      </c>
      <c r="D50" s="41">
        <v>4212791.8222237024</v>
      </c>
      <c r="E50" s="98">
        <f t="shared" si="9"/>
        <v>5511208.0533699989</v>
      </c>
      <c r="F50" s="41">
        <v>0</v>
      </c>
      <c r="G50" s="41">
        <v>0</v>
      </c>
      <c r="H50" s="98">
        <f t="shared" si="10"/>
        <v>0</v>
      </c>
      <c r="I50" s="98">
        <f t="shared" si="11"/>
        <v>5511208.0533699989</v>
      </c>
    </row>
    <row r="51" spans="1:9" x14ac:dyDescent="0.35">
      <c r="A51" s="100" t="s">
        <v>137</v>
      </c>
      <c r="B51" s="99"/>
      <c r="C51" s="41">
        <v>36569056.549005933</v>
      </c>
      <c r="D51" s="41">
        <v>6812089.9662753921</v>
      </c>
      <c r="E51" s="98">
        <f t="shared" si="9"/>
        <v>43381146.515281327</v>
      </c>
      <c r="F51" s="41">
        <v>0</v>
      </c>
      <c r="G51" s="41">
        <v>0</v>
      </c>
      <c r="H51" s="98">
        <f t="shared" si="10"/>
        <v>0</v>
      </c>
      <c r="I51" s="98">
        <f t="shared" si="11"/>
        <v>43381146.515281327</v>
      </c>
    </row>
    <row r="52" spans="1:9" x14ac:dyDescent="0.3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35">
      <c r="A53" s="103" t="s">
        <v>16</v>
      </c>
      <c r="B53" s="102"/>
      <c r="C53" s="101">
        <f>SUM(C54:C62)</f>
        <v>27923441.893804301</v>
      </c>
      <c r="D53" s="101">
        <f>SUM(D54:D62)</f>
        <v>31132745.840038192</v>
      </c>
      <c r="E53" s="101">
        <f t="shared" ref="E53:E62" si="12">SUM(C53:D53)</f>
        <v>59056187.733842492</v>
      </c>
      <c r="F53" s="101">
        <f>SUM(F54:F62)</f>
        <v>0</v>
      </c>
      <c r="G53" s="101">
        <f>SUM(G54:G62)</f>
        <v>-6360043</v>
      </c>
      <c r="H53" s="101">
        <f t="shared" ref="H53:H62" si="13">SUM(F53:G53)</f>
        <v>-6360043</v>
      </c>
      <c r="I53" s="101">
        <f t="shared" ref="I53:I62" si="14">E53+H53</f>
        <v>52696144.733842492</v>
      </c>
    </row>
    <row r="54" spans="1:9" x14ac:dyDescent="0.35">
      <c r="A54" s="100" t="s">
        <v>157</v>
      </c>
      <c r="B54" s="99"/>
      <c r="C54" s="41">
        <v>21807358.945114881</v>
      </c>
      <c r="D54" s="41">
        <v>18666361.561278801</v>
      </c>
      <c r="E54" s="98">
        <f t="shared" si="12"/>
        <v>40473720.506393686</v>
      </c>
      <c r="F54" s="41">
        <v>0</v>
      </c>
      <c r="G54" s="41">
        <v>-6360043</v>
      </c>
      <c r="H54" s="98">
        <f t="shared" si="13"/>
        <v>-6360043</v>
      </c>
      <c r="I54" s="98">
        <f t="shared" si="14"/>
        <v>34113677.506393686</v>
      </c>
    </row>
    <row r="55" spans="1:9" x14ac:dyDescent="0.35">
      <c r="A55" s="100" t="s">
        <v>156</v>
      </c>
      <c r="B55" s="99"/>
      <c r="C55" s="41">
        <v>3627.0049800000002</v>
      </c>
      <c r="D55" s="41">
        <v>584793.77813976421</v>
      </c>
      <c r="E55" s="98">
        <f t="shared" si="12"/>
        <v>588420.78311976418</v>
      </c>
      <c r="F55" s="41">
        <v>0</v>
      </c>
      <c r="G55" s="41">
        <v>0</v>
      </c>
      <c r="H55" s="98">
        <f t="shared" si="13"/>
        <v>0</v>
      </c>
      <c r="I55" s="98">
        <f t="shared" si="14"/>
        <v>588420.78311976418</v>
      </c>
    </row>
    <row r="56" spans="1:9" x14ac:dyDescent="0.35">
      <c r="A56" s="100" t="s">
        <v>155</v>
      </c>
      <c r="B56" s="99"/>
      <c r="C56" s="41">
        <v>41883.482307976716</v>
      </c>
      <c r="D56" s="41">
        <v>1664850.0195200001</v>
      </c>
      <c r="E56" s="98">
        <f t="shared" si="12"/>
        <v>1706733.5018279769</v>
      </c>
      <c r="F56" s="41">
        <v>0</v>
      </c>
      <c r="G56" s="41">
        <v>0</v>
      </c>
      <c r="H56" s="98">
        <f t="shared" si="13"/>
        <v>0</v>
      </c>
      <c r="I56" s="98">
        <f t="shared" si="14"/>
        <v>1706733.5018279769</v>
      </c>
    </row>
    <row r="57" spans="1:9" x14ac:dyDescent="0.35">
      <c r="A57" s="100" t="s">
        <v>154</v>
      </c>
      <c r="B57" s="99"/>
      <c r="C57" s="41">
        <v>2238186.4809590001</v>
      </c>
      <c r="D57" s="41">
        <v>10186093.551582739</v>
      </c>
      <c r="E57" s="98">
        <f t="shared" si="12"/>
        <v>12424280.032541739</v>
      </c>
      <c r="F57" s="41">
        <v>0</v>
      </c>
      <c r="G57" s="41">
        <v>0</v>
      </c>
      <c r="H57" s="98">
        <f t="shared" si="13"/>
        <v>0</v>
      </c>
      <c r="I57" s="98">
        <f t="shared" si="14"/>
        <v>12424280.032541739</v>
      </c>
    </row>
    <row r="58" spans="1:9" x14ac:dyDescent="0.35">
      <c r="A58" s="100" t="s">
        <v>153</v>
      </c>
      <c r="B58" s="99"/>
      <c r="C58" s="41">
        <v>22132.74509</v>
      </c>
      <c r="D58" s="41">
        <v>0</v>
      </c>
      <c r="E58" s="98">
        <f t="shared" si="12"/>
        <v>22132.74509</v>
      </c>
      <c r="F58" s="41">
        <v>0</v>
      </c>
      <c r="G58" s="41">
        <v>0</v>
      </c>
      <c r="H58" s="98">
        <f t="shared" si="13"/>
        <v>0</v>
      </c>
      <c r="I58" s="98">
        <f t="shared" si="14"/>
        <v>22132.74509</v>
      </c>
    </row>
    <row r="59" spans="1:9" x14ac:dyDescent="0.35">
      <c r="A59" s="100" t="s">
        <v>152</v>
      </c>
      <c r="B59" s="99"/>
      <c r="C59" s="41">
        <v>476246.35126481968</v>
      </c>
      <c r="D59" s="41">
        <v>0</v>
      </c>
      <c r="E59" s="98">
        <f t="shared" si="12"/>
        <v>476246.35126481968</v>
      </c>
      <c r="F59" s="41">
        <v>0</v>
      </c>
      <c r="G59" s="41">
        <v>0</v>
      </c>
      <c r="H59" s="98">
        <f t="shared" si="13"/>
        <v>0</v>
      </c>
      <c r="I59" s="98">
        <f t="shared" si="14"/>
        <v>476246.35126481968</v>
      </c>
    </row>
    <row r="60" spans="1:9" x14ac:dyDescent="0.35">
      <c r="A60" s="100" t="s">
        <v>151</v>
      </c>
      <c r="B60" s="99"/>
      <c r="C60" s="41">
        <v>0</v>
      </c>
      <c r="D60" s="41">
        <v>0</v>
      </c>
      <c r="E60" s="98">
        <f t="shared" si="12"/>
        <v>0</v>
      </c>
      <c r="F60" s="41">
        <v>0</v>
      </c>
      <c r="G60" s="41">
        <v>0</v>
      </c>
      <c r="H60" s="98">
        <f t="shared" si="13"/>
        <v>0</v>
      </c>
      <c r="I60" s="98">
        <f t="shared" si="14"/>
        <v>0</v>
      </c>
    </row>
    <row r="61" spans="1:9" x14ac:dyDescent="0.35">
      <c r="A61" s="100" t="s">
        <v>150</v>
      </c>
      <c r="B61" s="99"/>
      <c r="C61" s="41">
        <v>0</v>
      </c>
      <c r="D61" s="41">
        <v>0</v>
      </c>
      <c r="E61" s="98">
        <f t="shared" si="12"/>
        <v>0</v>
      </c>
      <c r="F61" s="41">
        <v>0</v>
      </c>
      <c r="G61" s="41">
        <v>0</v>
      </c>
      <c r="H61" s="98">
        <f t="shared" si="13"/>
        <v>0</v>
      </c>
      <c r="I61" s="98">
        <f t="shared" si="14"/>
        <v>0</v>
      </c>
    </row>
    <row r="62" spans="1:9" x14ac:dyDescent="0.35">
      <c r="A62" s="100" t="s">
        <v>137</v>
      </c>
      <c r="B62" s="99"/>
      <c r="C62" s="41">
        <v>3334006.8840876194</v>
      </c>
      <c r="D62" s="41">
        <v>30646.929516890901</v>
      </c>
      <c r="E62" s="98">
        <f t="shared" si="12"/>
        <v>3364653.8136045104</v>
      </c>
      <c r="F62" s="41">
        <v>0</v>
      </c>
      <c r="G62" s="41">
        <v>0</v>
      </c>
      <c r="H62" s="98">
        <f t="shared" si="13"/>
        <v>0</v>
      </c>
      <c r="I62" s="98">
        <f t="shared" si="14"/>
        <v>3364653.8136045104</v>
      </c>
    </row>
    <row r="63" spans="1:9" x14ac:dyDescent="0.3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35">
      <c r="A64" s="103" t="s">
        <v>15</v>
      </c>
      <c r="B64" s="102"/>
      <c r="C64" s="101">
        <f>SUM(C65:C73)</f>
        <v>3234492.8609541575</v>
      </c>
      <c r="D64" s="101">
        <f>SUM(D65:D73)</f>
        <v>9357419.4969525095</v>
      </c>
      <c r="E64" s="101">
        <f t="shared" ref="E64:E73" si="15">SUM(C64:D64)</f>
        <v>12591912.357906668</v>
      </c>
      <c r="F64" s="101">
        <f>SUM(F65:F73)</f>
        <v>0</v>
      </c>
      <c r="G64" s="101">
        <f>SUM(G65:G73)</f>
        <v>2430452</v>
      </c>
      <c r="H64" s="101">
        <f t="shared" ref="H64:H73" si="16">SUM(F64:G64)</f>
        <v>2430452</v>
      </c>
      <c r="I64" s="101">
        <f t="shared" ref="I64:I73" si="17">E64+H64</f>
        <v>15022364.357906668</v>
      </c>
    </row>
    <row r="65" spans="1:9" x14ac:dyDescent="0.35">
      <c r="A65" s="100" t="s">
        <v>157</v>
      </c>
      <c r="B65" s="99"/>
      <c r="C65" s="41">
        <v>35375.528220874199</v>
      </c>
      <c r="D65" s="41">
        <v>19132.968869125802</v>
      </c>
      <c r="E65" s="98">
        <f t="shared" si="15"/>
        <v>54508.497090000004</v>
      </c>
      <c r="F65" s="41">
        <v>0</v>
      </c>
      <c r="G65" s="41">
        <v>0</v>
      </c>
      <c r="H65" s="98">
        <f t="shared" si="16"/>
        <v>0</v>
      </c>
      <c r="I65" s="98">
        <f t="shared" si="17"/>
        <v>54508.497090000004</v>
      </c>
    </row>
    <row r="66" spans="1:9" x14ac:dyDescent="0.35">
      <c r="A66" s="100" t="s">
        <v>156</v>
      </c>
      <c r="B66" s="99"/>
      <c r="C66" s="41">
        <v>0</v>
      </c>
      <c r="D66" s="41">
        <v>1335963.5140800001</v>
      </c>
      <c r="E66" s="98">
        <f t="shared" si="15"/>
        <v>1335963.5140800001</v>
      </c>
      <c r="F66" s="41">
        <v>0</v>
      </c>
      <c r="G66" s="41">
        <v>1466711</v>
      </c>
      <c r="H66" s="98">
        <f t="shared" si="16"/>
        <v>1466711</v>
      </c>
      <c r="I66" s="98">
        <f t="shared" si="17"/>
        <v>2802674.5140800001</v>
      </c>
    </row>
    <row r="67" spans="1:9" x14ac:dyDescent="0.35">
      <c r="A67" s="100" t="s">
        <v>155</v>
      </c>
      <c r="B67" s="99"/>
      <c r="C67" s="41">
        <v>0</v>
      </c>
      <c r="D67" s="41">
        <v>0</v>
      </c>
      <c r="E67" s="98">
        <f t="shared" si="15"/>
        <v>0</v>
      </c>
      <c r="F67" s="41">
        <v>0</v>
      </c>
      <c r="G67" s="41">
        <v>0</v>
      </c>
      <c r="H67" s="98">
        <f t="shared" si="16"/>
        <v>0</v>
      </c>
      <c r="I67" s="98">
        <f t="shared" si="17"/>
        <v>0</v>
      </c>
    </row>
    <row r="68" spans="1:9" x14ac:dyDescent="0.35">
      <c r="A68" s="100" t="s">
        <v>154</v>
      </c>
      <c r="B68" s="99"/>
      <c r="C68" s="41">
        <v>1727646.0073734219</v>
      </c>
      <c r="D68" s="41">
        <v>5068167.7630843157</v>
      </c>
      <c r="E68" s="98">
        <f t="shared" si="15"/>
        <v>6795813.7704577371</v>
      </c>
      <c r="F68" s="41">
        <v>0</v>
      </c>
      <c r="G68" s="41">
        <v>1062032</v>
      </c>
      <c r="H68" s="98">
        <f t="shared" si="16"/>
        <v>1062032</v>
      </c>
      <c r="I68" s="98">
        <f t="shared" si="17"/>
        <v>7857845.7704577371</v>
      </c>
    </row>
    <row r="69" spans="1:9" x14ac:dyDescent="0.35">
      <c r="A69" s="100" t="s">
        <v>153</v>
      </c>
      <c r="B69" s="99"/>
      <c r="C69" s="41">
        <v>466862.57856851426</v>
      </c>
      <c r="D69" s="41">
        <v>2035855.5607003644</v>
      </c>
      <c r="E69" s="98">
        <f t="shared" si="15"/>
        <v>2502718.1392688788</v>
      </c>
      <c r="F69" s="41">
        <v>0</v>
      </c>
      <c r="G69" s="41">
        <v>0</v>
      </c>
      <c r="H69" s="98">
        <f t="shared" si="16"/>
        <v>0</v>
      </c>
      <c r="I69" s="98">
        <f t="shared" si="17"/>
        <v>2502718.1392688788</v>
      </c>
    </row>
    <row r="70" spans="1:9" x14ac:dyDescent="0.35">
      <c r="A70" s="100" t="s">
        <v>152</v>
      </c>
      <c r="B70" s="99"/>
      <c r="C70" s="41">
        <v>946488.23031999997</v>
      </c>
      <c r="D70" s="41">
        <v>0</v>
      </c>
      <c r="E70" s="98">
        <f t="shared" si="15"/>
        <v>946488.23031999997</v>
      </c>
      <c r="F70" s="41">
        <v>0</v>
      </c>
      <c r="G70" s="41">
        <v>0</v>
      </c>
      <c r="H70" s="98">
        <f t="shared" si="16"/>
        <v>0</v>
      </c>
      <c r="I70" s="98">
        <f t="shared" si="17"/>
        <v>946488.23031999997</v>
      </c>
    </row>
    <row r="71" spans="1:9" x14ac:dyDescent="0.35">
      <c r="A71" s="100" t="s">
        <v>151</v>
      </c>
      <c r="B71" s="99"/>
      <c r="C71" s="41">
        <v>0</v>
      </c>
      <c r="D71" s="41">
        <v>0</v>
      </c>
      <c r="E71" s="98">
        <f t="shared" si="15"/>
        <v>0</v>
      </c>
      <c r="F71" s="41">
        <v>0</v>
      </c>
      <c r="G71" s="41">
        <v>0</v>
      </c>
      <c r="H71" s="98">
        <f t="shared" si="16"/>
        <v>0</v>
      </c>
      <c r="I71" s="98">
        <f t="shared" si="17"/>
        <v>0</v>
      </c>
    </row>
    <row r="72" spans="1:9" x14ac:dyDescent="0.35">
      <c r="A72" s="100" t="s">
        <v>150</v>
      </c>
      <c r="B72" s="99"/>
      <c r="C72" s="41">
        <v>0</v>
      </c>
      <c r="D72" s="41">
        <v>0</v>
      </c>
      <c r="E72" s="98">
        <f t="shared" si="15"/>
        <v>0</v>
      </c>
      <c r="F72" s="41">
        <v>0</v>
      </c>
      <c r="G72" s="41">
        <v>0</v>
      </c>
      <c r="H72" s="98">
        <f t="shared" si="16"/>
        <v>0</v>
      </c>
      <c r="I72" s="98">
        <f t="shared" si="17"/>
        <v>0</v>
      </c>
    </row>
    <row r="73" spans="1:9" x14ac:dyDescent="0.35">
      <c r="A73" s="100" t="s">
        <v>137</v>
      </c>
      <c r="B73" s="99"/>
      <c r="C73" s="41">
        <v>58120.516471346702</v>
      </c>
      <c r="D73" s="41">
        <v>898299.69021870336</v>
      </c>
      <c r="E73" s="98">
        <f t="shared" si="15"/>
        <v>956420.20669005008</v>
      </c>
      <c r="F73" s="41">
        <v>0</v>
      </c>
      <c r="G73" s="41">
        <v>-98291</v>
      </c>
      <c r="H73" s="98">
        <f t="shared" si="16"/>
        <v>-98291</v>
      </c>
      <c r="I73" s="98">
        <f t="shared" si="17"/>
        <v>858129.20669005008</v>
      </c>
    </row>
    <row r="74" spans="1:9" x14ac:dyDescent="0.3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35">
      <c r="A75" s="103" t="s">
        <v>14</v>
      </c>
      <c r="B75" s="102"/>
      <c r="C75" s="101">
        <f>SUM(C76:C81)</f>
        <v>92710255.646821097</v>
      </c>
      <c r="D75" s="101">
        <f>SUM(D76:D81)</f>
        <v>102381222.48646978</v>
      </c>
      <c r="E75" s="101">
        <f t="shared" ref="E75:E81" si="18">SUM(C75:D75)</f>
        <v>195091478.13329089</v>
      </c>
      <c r="F75" s="101">
        <f>SUM(F76:F81)</f>
        <v>2979.9604117542872</v>
      </c>
      <c r="G75" s="101">
        <f>SUM(G76:G81)</f>
        <v>116486.68583354533</v>
      </c>
      <c r="H75" s="101">
        <f t="shared" ref="H75:H81" si="19">SUM(F75:G75)</f>
        <v>119466.64624529962</v>
      </c>
      <c r="I75" s="101">
        <f t="shared" ref="I75:I81" si="20">E75+H75</f>
        <v>195210944.77953619</v>
      </c>
    </row>
    <row r="76" spans="1:9" x14ac:dyDescent="0.35">
      <c r="A76" s="100" t="s">
        <v>149</v>
      </c>
      <c r="B76" s="99"/>
      <c r="C76" s="41">
        <v>29530159.839226875</v>
      </c>
      <c r="D76" s="41">
        <v>8051368.7424966497</v>
      </c>
      <c r="E76" s="98">
        <f t="shared" si="18"/>
        <v>37581528.581723526</v>
      </c>
      <c r="F76" s="41">
        <v>2614.1556854976102</v>
      </c>
      <c r="G76" s="41">
        <v>139163.09230980201</v>
      </c>
      <c r="H76" s="98">
        <f t="shared" si="19"/>
        <v>141777.24799529964</v>
      </c>
      <c r="I76" s="98">
        <f t="shared" si="20"/>
        <v>37723305.829718828</v>
      </c>
    </row>
    <row r="77" spans="1:9" x14ac:dyDescent="0.35">
      <c r="A77" s="100" t="s">
        <v>148</v>
      </c>
      <c r="B77" s="99"/>
      <c r="C77" s="41">
        <v>26625973.207255669</v>
      </c>
      <c r="D77" s="41">
        <v>72109003.791974425</v>
      </c>
      <c r="E77" s="98">
        <f t="shared" si="18"/>
        <v>98734976.999230087</v>
      </c>
      <c r="F77" s="41">
        <v>0</v>
      </c>
      <c r="G77" s="41">
        <v>-30344</v>
      </c>
      <c r="H77" s="98">
        <f t="shared" si="19"/>
        <v>-30344</v>
      </c>
      <c r="I77" s="98">
        <f t="shared" si="20"/>
        <v>98704632.999230087</v>
      </c>
    </row>
    <row r="78" spans="1:9" x14ac:dyDescent="0.35">
      <c r="A78" s="100" t="s">
        <v>147</v>
      </c>
      <c r="B78" s="99"/>
      <c r="C78" s="41">
        <v>10593798.886149894</v>
      </c>
      <c r="D78" s="41">
        <v>8583597.5920671094</v>
      </c>
      <c r="E78" s="98">
        <f t="shared" si="18"/>
        <v>19177396.478217006</v>
      </c>
      <c r="F78" s="41">
        <v>0</v>
      </c>
      <c r="G78" s="41">
        <v>0</v>
      </c>
      <c r="H78" s="98">
        <f t="shared" si="19"/>
        <v>0</v>
      </c>
      <c r="I78" s="98">
        <f t="shared" si="20"/>
        <v>19177396.478217006</v>
      </c>
    </row>
    <row r="79" spans="1:9" x14ac:dyDescent="0.35">
      <c r="A79" s="100" t="s">
        <v>146</v>
      </c>
      <c r="B79" s="99"/>
      <c r="C79" s="41">
        <v>21047726.831312813</v>
      </c>
      <c r="D79" s="41">
        <v>11202126.563674493</v>
      </c>
      <c r="E79" s="98">
        <f t="shared" si="18"/>
        <v>32249853.394987307</v>
      </c>
      <c r="F79" s="41">
        <v>0</v>
      </c>
      <c r="G79" s="41">
        <v>0</v>
      </c>
      <c r="H79" s="98">
        <f t="shared" si="19"/>
        <v>0</v>
      </c>
      <c r="I79" s="98">
        <f t="shared" si="20"/>
        <v>32249853.394987307</v>
      </c>
    </row>
    <row r="80" spans="1:9" x14ac:dyDescent="0.35">
      <c r="A80" s="100" t="s">
        <v>145</v>
      </c>
      <c r="B80" s="99"/>
      <c r="C80" s="41">
        <v>0</v>
      </c>
      <c r="D80" s="41">
        <v>0</v>
      </c>
      <c r="E80" s="98">
        <f t="shared" si="18"/>
        <v>0</v>
      </c>
      <c r="F80" s="41">
        <v>0</v>
      </c>
      <c r="G80" s="41">
        <v>0</v>
      </c>
      <c r="H80" s="98">
        <f t="shared" si="19"/>
        <v>0</v>
      </c>
      <c r="I80" s="98">
        <f t="shared" si="20"/>
        <v>0</v>
      </c>
    </row>
    <row r="81" spans="1:9" x14ac:dyDescent="0.35">
      <c r="A81" s="100" t="s">
        <v>137</v>
      </c>
      <c r="B81" s="99"/>
      <c r="C81" s="41">
        <v>4912596.8828758458</v>
      </c>
      <c r="D81" s="41">
        <v>2435125.7962570908</v>
      </c>
      <c r="E81" s="98">
        <f t="shared" si="18"/>
        <v>7347722.6791329365</v>
      </c>
      <c r="F81" s="41">
        <v>365.80472625667699</v>
      </c>
      <c r="G81" s="41">
        <v>7667.5935237433196</v>
      </c>
      <c r="H81" s="98">
        <f t="shared" si="19"/>
        <v>8033.3982499999966</v>
      </c>
      <c r="I81" s="98">
        <f t="shared" si="20"/>
        <v>7355756.0773829361</v>
      </c>
    </row>
    <row r="82" spans="1:9" x14ac:dyDescent="0.3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35">
      <c r="A83" s="103" t="s">
        <v>13</v>
      </c>
      <c r="B83" s="102"/>
      <c r="C83" s="101">
        <f>SUM(C84:C88)</f>
        <v>57338001.38843444</v>
      </c>
      <c r="D83" s="101">
        <f>SUM(D84:D88)</f>
        <v>52328993.005146153</v>
      </c>
      <c r="E83" s="101">
        <f t="shared" ref="E83:E88" si="21">SUM(C83:D83)</f>
        <v>109666994.39358059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109666994.39358059</v>
      </c>
    </row>
    <row r="84" spans="1:9" x14ac:dyDescent="0.35">
      <c r="A84" s="100" t="s">
        <v>144</v>
      </c>
      <c r="B84" s="99"/>
      <c r="C84" s="41">
        <v>2082477.5629729498</v>
      </c>
      <c r="D84" s="41">
        <v>40071403.627765268</v>
      </c>
      <c r="E84" s="98">
        <f t="shared" si="21"/>
        <v>42153881.190738216</v>
      </c>
      <c r="F84" s="41">
        <v>0</v>
      </c>
      <c r="G84" s="41">
        <v>0</v>
      </c>
      <c r="H84" s="98">
        <f t="shared" si="22"/>
        <v>0</v>
      </c>
      <c r="I84" s="98">
        <f t="shared" si="23"/>
        <v>42153881.190738216</v>
      </c>
    </row>
    <row r="85" spans="1:9" x14ac:dyDescent="0.35">
      <c r="A85" s="100" t="s">
        <v>143</v>
      </c>
      <c r="B85" s="99"/>
      <c r="C85" s="41">
        <v>34314217.724239022</v>
      </c>
      <c r="D85" s="41">
        <v>71035.336312508094</v>
      </c>
      <c r="E85" s="98">
        <f t="shared" si="21"/>
        <v>34385253.060551532</v>
      </c>
      <c r="F85" s="41">
        <v>0</v>
      </c>
      <c r="G85" s="41">
        <v>0</v>
      </c>
      <c r="H85" s="98">
        <f t="shared" si="22"/>
        <v>0</v>
      </c>
      <c r="I85" s="98">
        <f t="shared" si="23"/>
        <v>34385253.060551532</v>
      </c>
    </row>
    <row r="86" spans="1:9" x14ac:dyDescent="0.35">
      <c r="A86" s="100" t="s">
        <v>142</v>
      </c>
      <c r="B86" s="99"/>
      <c r="C86" s="41">
        <v>2855698.30831852</v>
      </c>
      <c r="D86" s="41">
        <v>1651031.9354323118</v>
      </c>
      <c r="E86" s="98">
        <f t="shared" si="21"/>
        <v>4506730.243750832</v>
      </c>
      <c r="F86" s="41">
        <v>0</v>
      </c>
      <c r="G86" s="41">
        <v>0</v>
      </c>
      <c r="H86" s="98">
        <f t="shared" si="22"/>
        <v>0</v>
      </c>
      <c r="I86" s="98">
        <f t="shared" si="23"/>
        <v>4506730.243750832</v>
      </c>
    </row>
    <row r="87" spans="1:9" x14ac:dyDescent="0.35">
      <c r="A87" s="100" t="s">
        <v>141</v>
      </c>
      <c r="B87" s="99"/>
      <c r="C87" s="41">
        <v>6220144.5345826801</v>
      </c>
      <c r="D87" s="41">
        <v>20497958.022167332</v>
      </c>
      <c r="E87" s="98">
        <f t="shared" si="21"/>
        <v>26718102.556750014</v>
      </c>
      <c r="F87" s="41">
        <v>0</v>
      </c>
      <c r="G87" s="41">
        <v>0</v>
      </c>
      <c r="H87" s="98">
        <f t="shared" si="22"/>
        <v>0</v>
      </c>
      <c r="I87" s="98">
        <f t="shared" si="23"/>
        <v>26718102.556750014</v>
      </c>
    </row>
    <row r="88" spans="1:9" x14ac:dyDescent="0.35">
      <c r="A88" s="100" t="s">
        <v>137</v>
      </c>
      <c r="B88" s="99"/>
      <c r="C88" s="41">
        <v>11865463.258321274</v>
      </c>
      <c r="D88" s="41">
        <v>-9962435.9165312704</v>
      </c>
      <c r="E88" s="98">
        <f t="shared" si="21"/>
        <v>1903027.3417900037</v>
      </c>
      <c r="F88" s="41">
        <v>0</v>
      </c>
      <c r="G88" s="41">
        <v>0</v>
      </c>
      <c r="H88" s="98">
        <f t="shared" si="22"/>
        <v>0</v>
      </c>
      <c r="I88" s="98">
        <f t="shared" si="23"/>
        <v>1903027.3417900037</v>
      </c>
    </row>
    <row r="89" spans="1:9" x14ac:dyDescent="0.3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35">
      <c r="A90" s="103" t="s">
        <v>11</v>
      </c>
      <c r="B90" s="102"/>
      <c r="C90" s="101">
        <f>SUM(C91:C94)</f>
        <v>2167981.2215615544</v>
      </c>
      <c r="D90" s="101">
        <f>SUM(D91:D94)</f>
        <v>37512919.40575847</v>
      </c>
      <c r="E90" s="101">
        <f>SUM(C90:D90)</f>
        <v>39680900.627320021</v>
      </c>
      <c r="F90" s="101">
        <f>SUM(F91:F94)</f>
        <v>36943.027379028601</v>
      </c>
      <c r="G90" s="101">
        <f>SUM(G91:G94)</f>
        <v>3732490.9250482703</v>
      </c>
      <c r="H90" s="101">
        <f>SUM(F90:G90)</f>
        <v>3769433.9524272988</v>
      </c>
      <c r="I90" s="101">
        <f>E90+H90</f>
        <v>43450334.579747319</v>
      </c>
    </row>
    <row r="91" spans="1:9" x14ac:dyDescent="0.35">
      <c r="A91" s="100" t="s">
        <v>140</v>
      </c>
      <c r="B91" s="99"/>
      <c r="C91" s="41">
        <v>2167971.8934112201</v>
      </c>
      <c r="D91" s="41">
        <v>36665128.733908802</v>
      </c>
      <c r="E91" s="98">
        <f>SUM(C91:D91)</f>
        <v>38833100.627320021</v>
      </c>
      <c r="F91" s="41">
        <v>36943.027379028601</v>
      </c>
      <c r="G91" s="41">
        <v>3732490.9250482703</v>
      </c>
      <c r="H91" s="98">
        <f>SUM(F91:G91)</f>
        <v>3769433.9524272988</v>
      </c>
      <c r="I91" s="98">
        <f>E91+H91</f>
        <v>42602534.579747319</v>
      </c>
    </row>
    <row r="92" spans="1:9" x14ac:dyDescent="0.35">
      <c r="A92" s="100" t="s">
        <v>139</v>
      </c>
      <c r="B92" s="99"/>
      <c r="C92" s="41">
        <v>0</v>
      </c>
      <c r="D92" s="41">
        <v>0</v>
      </c>
      <c r="E92" s="98">
        <f>SUM(C92:D92)</f>
        <v>0</v>
      </c>
      <c r="F92" s="41">
        <v>0</v>
      </c>
      <c r="G92" s="41">
        <v>0</v>
      </c>
      <c r="H92" s="98">
        <f>SUM(F92:G92)</f>
        <v>0</v>
      </c>
      <c r="I92" s="98">
        <f>E92+H92</f>
        <v>0</v>
      </c>
    </row>
    <row r="93" spans="1:9" x14ac:dyDescent="0.35">
      <c r="A93" s="100" t="s">
        <v>138</v>
      </c>
      <c r="B93" s="99"/>
      <c r="C93" s="41">
        <v>4.4423072560394399</v>
      </c>
      <c r="D93" s="41">
        <v>326095.55769274401</v>
      </c>
      <c r="E93" s="98">
        <f>SUM(C93:D93)</f>
        <v>326100.00000000006</v>
      </c>
      <c r="F93" s="41">
        <v>0</v>
      </c>
      <c r="G93" s="41">
        <v>0</v>
      </c>
      <c r="H93" s="98">
        <f>SUM(F93:G93)</f>
        <v>0</v>
      </c>
      <c r="I93" s="98">
        <f>E93+H93</f>
        <v>326100.00000000006</v>
      </c>
    </row>
    <row r="94" spans="1:9" x14ac:dyDescent="0.35">
      <c r="A94" s="100" t="s">
        <v>137</v>
      </c>
      <c r="B94" s="99"/>
      <c r="C94" s="41">
        <v>4.8858430783714599</v>
      </c>
      <c r="D94" s="41">
        <v>521695.11415692099</v>
      </c>
      <c r="E94" s="98">
        <f>SUM(C94:D94)</f>
        <v>521699.99999999936</v>
      </c>
      <c r="F94" s="41">
        <v>0</v>
      </c>
      <c r="G94" s="41">
        <v>0</v>
      </c>
      <c r="H94" s="98">
        <f>SUM(F94:G94)</f>
        <v>0</v>
      </c>
      <c r="I94" s="98">
        <f>E94+H94</f>
        <v>521699.99999999936</v>
      </c>
    </row>
    <row r="95" spans="1:9" x14ac:dyDescent="0.3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4.5" x14ac:dyDescent="0.35"/>
  <cols>
    <col min="1" max="1" width="73.453125" bestFit="1" customWidth="1"/>
    <col min="2" max="2" width="28.7265625" bestFit="1" customWidth="1"/>
    <col min="3" max="3" width="5.7265625" customWidth="1"/>
    <col min="4" max="4" width="29.7265625" bestFit="1" customWidth="1"/>
    <col min="5" max="5" width="5.26953125" customWidth="1"/>
    <col min="6" max="6" width="11.26953125" bestFit="1" customWidth="1"/>
    <col min="7" max="7" width="12.54296875" bestFit="1" customWidth="1"/>
    <col min="8" max="8" width="19.453125" customWidth="1"/>
    <col min="9" max="9" width="14" bestFit="1" customWidth="1"/>
    <col min="10" max="10" width="12.26953125" bestFit="1" customWidth="1"/>
    <col min="11" max="11" width="14" bestFit="1" customWidth="1"/>
    <col min="12" max="12" width="19.453125" customWidth="1"/>
    <col min="13" max="13" width="14" bestFit="1" customWidth="1"/>
    <col min="14" max="14" width="12.26953125" bestFit="1" customWidth="1"/>
    <col min="15" max="15" width="14" bestFit="1" customWidth="1"/>
  </cols>
  <sheetData>
    <row r="1" spans="1:15" ht="20.5" thickBot="1" x14ac:dyDescent="0.4">
      <c r="A1" s="2" t="s">
        <v>209</v>
      </c>
      <c r="B1" s="21"/>
      <c r="C1" s="21"/>
      <c r="D1" s="20"/>
      <c r="E1" s="20"/>
      <c r="F1" s="184">
        <v>45473</v>
      </c>
      <c r="G1" s="21"/>
      <c r="H1" s="21"/>
      <c r="I1" s="21"/>
      <c r="J1" s="21"/>
      <c r="K1" s="21"/>
      <c r="L1" s="21"/>
      <c r="M1" s="21"/>
      <c r="N1" s="21"/>
      <c r="O1" s="21"/>
    </row>
    <row r="2" spans="1:15" ht="15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5">
      <c r="A3" s="17"/>
      <c r="B3" s="199" t="s">
        <v>208</v>
      </c>
      <c r="C3" s="105"/>
      <c r="D3" s="199" t="s">
        <v>207</v>
      </c>
      <c r="E3" s="105"/>
      <c r="F3" s="202" t="s">
        <v>33</v>
      </c>
      <c r="G3" s="203"/>
      <c r="H3" s="30"/>
      <c r="I3" s="206" t="s">
        <v>206</v>
      </c>
      <c r="J3" s="207"/>
      <c r="K3" s="208"/>
      <c r="L3" s="30"/>
      <c r="M3" s="206" t="s">
        <v>205</v>
      </c>
      <c r="N3" s="207"/>
      <c r="O3" s="208"/>
    </row>
    <row r="4" spans="1:15" x14ac:dyDescent="0.35">
      <c r="A4" s="17"/>
      <c r="B4" s="200" t="s">
        <v>204</v>
      </c>
      <c r="C4" s="105"/>
      <c r="D4" s="200"/>
      <c r="E4" s="105"/>
      <c r="F4" s="204"/>
      <c r="G4" s="205"/>
      <c r="H4" s="30"/>
      <c r="I4" s="209"/>
      <c r="J4" s="210"/>
      <c r="K4" s="211"/>
      <c r="L4" s="30"/>
      <c r="M4" s="209"/>
      <c r="N4" s="210"/>
      <c r="O4" s="211"/>
    </row>
    <row r="5" spans="1:15" ht="15" thickBot="1" x14ac:dyDescent="0.4">
      <c r="A5" s="17"/>
      <c r="B5" s="201"/>
      <c r="C5" s="105"/>
      <c r="D5" s="201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35">
      <c r="A6" s="17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" thickBo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0.5" thickBot="1" x14ac:dyDescent="0.4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3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35">
      <c r="A10" s="126" t="s">
        <v>194</v>
      </c>
      <c r="B10" s="120">
        <f>SUM(B18:B21)</f>
        <v>2001784871.1469085</v>
      </c>
      <c r="C10" s="12"/>
      <c r="D10" s="120">
        <f>SUM(D18:D21)</f>
        <v>3437112.242884336</v>
      </c>
      <c r="E10" s="12"/>
      <c r="F10" s="120">
        <f>SUM(F18:F21)</f>
        <v>54734765.898928367</v>
      </c>
      <c r="G10" s="132"/>
      <c r="H10" s="30"/>
      <c r="I10" s="120">
        <f>SUM(I18:I21)</f>
        <v>1556030095.3624928</v>
      </c>
      <c r="J10" s="120">
        <f>SUM(J18:J21)</f>
        <v>19617.293861568</v>
      </c>
      <c r="K10" s="120">
        <f>I10-J10</f>
        <v>1556010478.0686312</v>
      </c>
      <c r="L10" s="30"/>
      <c r="M10" s="120">
        <f>B10+F10+I10</f>
        <v>3612549732.40833</v>
      </c>
      <c r="N10" s="120">
        <f>D10+J10</f>
        <v>3456729.536745904</v>
      </c>
      <c r="O10" s="120">
        <f>M10-N10</f>
        <v>3609093002.8715839</v>
      </c>
    </row>
    <row r="11" spans="1:15" x14ac:dyDescent="0.35">
      <c r="A11" s="134" t="s">
        <v>197</v>
      </c>
      <c r="B11" s="121">
        <v>1771835.6273452244</v>
      </c>
      <c r="C11" s="12"/>
      <c r="D11" s="121">
        <v>2162590.4843216673</v>
      </c>
      <c r="E11" s="12"/>
      <c r="F11" s="121">
        <v>4367156.0311195999</v>
      </c>
      <c r="G11" s="132"/>
      <c r="H11" s="30"/>
      <c r="I11" s="121">
        <v>41364354.31846834</v>
      </c>
      <c r="J11" s="121">
        <v>0</v>
      </c>
      <c r="K11" s="120">
        <f>I11-J11</f>
        <v>41364354.31846834</v>
      </c>
      <c r="L11" s="30"/>
      <c r="M11" s="120">
        <f>B11+F11+I11</f>
        <v>47503345.976933166</v>
      </c>
      <c r="N11" s="120">
        <f>D11+J11</f>
        <v>2162590.4843216673</v>
      </c>
      <c r="O11" s="120">
        <f>M11-N11</f>
        <v>45340755.492611498</v>
      </c>
    </row>
    <row r="12" spans="1:15" x14ac:dyDescent="0.35">
      <c r="A12" s="134" t="s">
        <v>196</v>
      </c>
      <c r="B12" s="121">
        <v>-1338131.518508848</v>
      </c>
      <c r="C12" s="12"/>
      <c r="D12" s="121">
        <v>-128217.428352918</v>
      </c>
      <c r="E12" s="12"/>
      <c r="F12" s="121">
        <v>116390.51635581469</v>
      </c>
      <c r="G12" s="132"/>
      <c r="H12" s="30"/>
      <c r="I12" s="121">
        <v>5916048</v>
      </c>
      <c r="J12" s="121">
        <v>0</v>
      </c>
      <c r="K12" s="120">
        <f>I12-J12</f>
        <v>5916048</v>
      </c>
      <c r="L12" s="30"/>
      <c r="M12" s="120">
        <f>B12+F12+I12</f>
        <v>4694306.9978469666</v>
      </c>
      <c r="N12" s="120">
        <f>D12+J12</f>
        <v>-128217.428352918</v>
      </c>
      <c r="O12" s="120">
        <f>M12-N12</f>
        <v>4822524.4261998842</v>
      </c>
    </row>
    <row r="13" spans="1:15" x14ac:dyDescent="0.35">
      <c r="A13" s="134" t="s">
        <v>195</v>
      </c>
      <c r="B13" s="121">
        <v>5862550.0150299333</v>
      </c>
      <c r="C13" s="12"/>
      <c r="D13" s="121">
        <v>400822.56874854048</v>
      </c>
      <c r="E13" s="12"/>
      <c r="F13" s="121">
        <v>484689.68084912043</v>
      </c>
      <c r="G13" s="132"/>
      <c r="H13" s="30"/>
      <c r="I13" s="121">
        <v>2192.23441</v>
      </c>
      <c r="J13" s="121">
        <v>0</v>
      </c>
      <c r="K13" s="120">
        <f>I13-J13</f>
        <v>2192.23441</v>
      </c>
      <c r="L13" s="30"/>
      <c r="M13" s="120">
        <f>B13+F13+I13</f>
        <v>6349431.9302890534</v>
      </c>
      <c r="N13" s="120">
        <f>D13+J13</f>
        <v>400822.56874854048</v>
      </c>
      <c r="O13" s="120">
        <f>M13-N13</f>
        <v>5948609.3615405131</v>
      </c>
    </row>
    <row r="14" spans="1:15" x14ac:dyDescent="0.35">
      <c r="A14" s="133" t="s">
        <v>0</v>
      </c>
      <c r="B14" s="120">
        <f>SUM(B10:B13)</f>
        <v>2008081125.2707748</v>
      </c>
      <c r="C14" s="12"/>
      <c r="D14" s="120">
        <f>SUM(D10:D13)</f>
        <v>5872307.8676016256</v>
      </c>
      <c r="E14" s="12"/>
      <c r="F14" s="120">
        <f>SUM(F10:F13)</f>
        <v>59703002.127252899</v>
      </c>
      <c r="G14" s="132"/>
      <c r="H14" s="30"/>
      <c r="I14" s="120">
        <f>SUM(I10:I13)</f>
        <v>1603312689.9153712</v>
      </c>
      <c r="J14" s="120">
        <f>SUM(J10:J13)</f>
        <v>19617.293861568</v>
      </c>
      <c r="K14" s="120">
        <f>SUM(K10:K13)</f>
        <v>1603293072.6215096</v>
      </c>
      <c r="L14" s="30"/>
      <c r="M14" s="120">
        <f>SUM(M10:M13)</f>
        <v>3671096817.3133993</v>
      </c>
      <c r="N14" s="120">
        <f>SUM(N10:N13)</f>
        <v>5891925.1614631936</v>
      </c>
      <c r="O14" s="120">
        <f>SUM(O10:O13)</f>
        <v>3665204892.1519356</v>
      </c>
    </row>
    <row r="15" spans="1:15" ht="15" thickBot="1" x14ac:dyDescent="0.4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7"/>
      <c r="O15" s="130"/>
    </row>
    <row r="16" spans="1:15" ht="20.5" thickBot="1" x14ac:dyDescent="0.4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35">
      <c r="A17" s="9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x14ac:dyDescent="0.35">
      <c r="A18" s="126" t="s">
        <v>1</v>
      </c>
      <c r="B18" s="124">
        <v>-45512502.971119799</v>
      </c>
      <c r="C18" s="125"/>
      <c r="D18" s="124">
        <v>2093612.5931234066</v>
      </c>
      <c r="E18" s="125"/>
      <c r="F18" s="124">
        <v>39969194.136867538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30"/>
      <c r="M18" s="120">
        <f>B18+F18+I18</f>
        <v>-5543308.8342522606</v>
      </c>
      <c r="N18" s="120">
        <f>D18+J18</f>
        <v>2093612.5931234066</v>
      </c>
      <c r="O18" s="120">
        <f>M18-N18</f>
        <v>-7636921.4273756668</v>
      </c>
    </row>
    <row r="19" spans="1:15" x14ac:dyDescent="0.35">
      <c r="A19" s="126" t="s">
        <v>193</v>
      </c>
      <c r="B19" s="124">
        <v>285053223.95961809</v>
      </c>
      <c r="C19" s="125"/>
      <c r="D19" s="124">
        <v>1322868.7924465036</v>
      </c>
      <c r="E19" s="125"/>
      <c r="F19" s="124">
        <v>2721043.7568898429</v>
      </c>
      <c r="G19" s="123" t="s">
        <v>276</v>
      </c>
      <c r="H19" s="122"/>
      <c r="I19" s="121">
        <v>6468495.6179535501</v>
      </c>
      <c r="J19" s="121">
        <v>0</v>
      </c>
      <c r="K19" s="120">
        <f>I19-J19</f>
        <v>6468495.6179535501</v>
      </c>
      <c r="L19" s="30"/>
      <c r="M19" s="120">
        <f>B19+F19+I19</f>
        <v>294242763.33446145</v>
      </c>
      <c r="N19" s="120">
        <f>D19+J19</f>
        <v>1322868.7924465036</v>
      </c>
      <c r="O19" s="120">
        <f>M19-N19</f>
        <v>292919894.54201496</v>
      </c>
    </row>
    <row r="20" spans="1:15" x14ac:dyDescent="0.35">
      <c r="A20" s="126" t="s">
        <v>192</v>
      </c>
      <c r="B20" s="124">
        <v>1678823973.7400765</v>
      </c>
      <c r="C20" s="125"/>
      <c r="D20" s="124">
        <v>1283.3201405113969</v>
      </c>
      <c r="E20" s="125"/>
      <c r="F20" s="124">
        <v>11056568.555374919</v>
      </c>
      <c r="G20" s="123" t="s">
        <v>276</v>
      </c>
      <c r="H20" s="122"/>
      <c r="I20" s="121">
        <v>1546409844.0223989</v>
      </c>
      <c r="J20" s="121">
        <v>19617.293861568</v>
      </c>
      <c r="K20" s="120">
        <f>I20-J20</f>
        <v>1546390226.7285373</v>
      </c>
      <c r="L20" s="30"/>
      <c r="M20" s="120">
        <f>B20+F20+I20</f>
        <v>3236290386.3178501</v>
      </c>
      <c r="N20" s="120">
        <f>D20+J20</f>
        <v>20900.614002079397</v>
      </c>
      <c r="O20" s="120">
        <f>M20-N20</f>
        <v>3236269485.7038479</v>
      </c>
    </row>
    <row r="21" spans="1:15" x14ac:dyDescent="0.35">
      <c r="A21" s="126" t="s">
        <v>191</v>
      </c>
      <c r="B21" s="124">
        <v>83420176.418333769</v>
      </c>
      <c r="C21" s="125"/>
      <c r="D21" s="124">
        <v>19347.537173914214</v>
      </c>
      <c r="E21" s="125"/>
      <c r="F21" s="124">
        <v>987959.44979606883</v>
      </c>
      <c r="G21" s="123" t="s">
        <v>276</v>
      </c>
      <c r="H21" s="122"/>
      <c r="I21" s="121">
        <v>3151755.72214026</v>
      </c>
      <c r="J21" s="121">
        <v>0</v>
      </c>
      <c r="K21" s="120">
        <f>I21-J21</f>
        <v>3151755.72214026</v>
      </c>
      <c r="L21" s="30"/>
      <c r="M21" s="120">
        <f>B21+F21+I21</f>
        <v>87559891.590270102</v>
      </c>
      <c r="N21" s="120">
        <f>D21+J21</f>
        <v>19347.537173914214</v>
      </c>
      <c r="O21" s="120">
        <f>M21-N21</f>
        <v>87540544.05309619</v>
      </c>
    </row>
    <row r="22" spans="1:15" x14ac:dyDescent="0.3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/>
  </sheetViews>
  <sheetFormatPr defaultRowHeight="14.5" x14ac:dyDescent="0.35"/>
  <cols>
    <col min="1" max="1" width="82.7265625" bestFit="1" customWidth="1"/>
    <col min="2" max="2" width="17" bestFit="1" customWidth="1"/>
    <col min="3" max="3" width="14.7265625" bestFit="1" customWidth="1"/>
    <col min="4" max="4" width="15" bestFit="1" customWidth="1"/>
    <col min="5" max="5" width="15.7265625" bestFit="1" customWidth="1"/>
    <col min="6" max="6" width="14.453125" bestFit="1" customWidth="1"/>
    <col min="7" max="7" width="11.7265625" bestFit="1" customWidth="1"/>
    <col min="8" max="8" width="13.26953125" bestFit="1" customWidth="1"/>
    <col min="9" max="9" width="10.26953125" bestFit="1" customWidth="1"/>
    <col min="10" max="10" width="12.26953125" bestFit="1" customWidth="1"/>
    <col min="11" max="11" width="9.54296875" bestFit="1" customWidth="1"/>
    <col min="12" max="12" width="12" bestFit="1" customWidth="1"/>
    <col min="13" max="13" width="9.54296875" bestFit="1" customWidth="1"/>
    <col min="14" max="14" width="9.26953125" bestFit="1" customWidth="1"/>
    <col min="15" max="15" width="14.54296875" bestFit="1" customWidth="1"/>
    <col min="16" max="16" width="16.1796875" bestFit="1" customWidth="1"/>
    <col min="17" max="17" width="17" bestFit="1" customWidth="1"/>
    <col min="18" max="18" width="14.7265625" bestFit="1" customWidth="1"/>
    <col min="19" max="19" width="15" bestFit="1" customWidth="1"/>
    <col min="20" max="21" width="14.453125" bestFit="1" customWidth="1"/>
    <col min="22" max="22" width="11.7265625" bestFit="1" customWidth="1"/>
    <col min="23" max="23" width="13.26953125" bestFit="1" customWidth="1"/>
    <col min="24" max="24" width="8.81640625" bestFit="1" customWidth="1"/>
    <col min="25" max="25" width="12.26953125" bestFit="1" customWidth="1"/>
    <col min="26" max="26" width="9.54296875" bestFit="1" customWidth="1"/>
    <col min="27" max="27" width="7.7265625" bestFit="1" customWidth="1"/>
    <col min="28" max="28" width="14.54296875" bestFit="1" customWidth="1"/>
    <col min="29" max="29" width="16.1796875" bestFit="1" customWidth="1"/>
  </cols>
  <sheetData>
    <row r="1" spans="1:29" ht="20.5" thickBot="1" x14ac:dyDescent="0.45">
      <c r="A1" s="2" t="s">
        <v>240</v>
      </c>
      <c r="B1" s="96"/>
      <c r="C1" s="95"/>
      <c r="D1" s="96"/>
      <c r="E1" s="183">
        <v>45473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35">
      <c r="A3" s="156"/>
      <c r="B3" s="212" t="s">
        <v>239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 t="s">
        <v>238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4"/>
    </row>
    <row r="4" spans="1:29" ht="42.5" thickBot="1" x14ac:dyDescent="0.4">
      <c r="A4" s="156"/>
      <c r="B4" s="155" t="s">
        <v>235</v>
      </c>
      <c r="C4" s="154" t="s">
        <v>234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4" t="s">
        <v>225</v>
      </c>
      <c r="Q4" s="154" t="s">
        <v>235</v>
      </c>
      <c r="R4" s="154" t="s">
        <v>234</v>
      </c>
      <c r="S4" s="154" t="s">
        <v>233</v>
      </c>
      <c r="T4" s="154" t="s">
        <v>232</v>
      </c>
      <c r="U4" s="154" t="s">
        <v>231</v>
      </c>
      <c r="V4" s="154" t="s">
        <v>2</v>
      </c>
      <c r="W4" s="154" t="s">
        <v>230</v>
      </c>
      <c r="X4" s="154" t="s">
        <v>229</v>
      </c>
      <c r="Y4" s="154" t="s">
        <v>228</v>
      </c>
      <c r="Z4" s="154" t="s">
        <v>227</v>
      </c>
      <c r="AA4" s="154" t="s">
        <v>137</v>
      </c>
      <c r="AB4" s="154" t="s">
        <v>226</v>
      </c>
      <c r="AC4" s="153" t="s">
        <v>225</v>
      </c>
    </row>
    <row r="5" spans="1:29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0.5" thickBot="1" x14ac:dyDescent="0.4">
      <c r="A8" s="129" t="s">
        <v>198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1"/>
    </row>
    <row r="9" spans="1:29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35">
      <c r="A10" s="150" t="s">
        <v>194</v>
      </c>
      <c r="B10" s="145">
        <f t="shared" ref="B10:K10" si="0">SUM(B14:B29)</f>
        <v>40559702.067267895</v>
      </c>
      <c r="C10" s="145">
        <f t="shared" si="0"/>
        <v>5573541.2648824006</v>
      </c>
      <c r="D10" s="145">
        <f t="shared" si="0"/>
        <v>219838.36413258369</v>
      </c>
      <c r="E10" s="145">
        <f t="shared" si="0"/>
        <v>12670.605781328004</v>
      </c>
      <c r="F10" s="145">
        <f t="shared" si="0"/>
        <v>271.55192629861182</v>
      </c>
      <c r="G10" s="145">
        <f t="shared" si="0"/>
        <v>601649.50713420159</v>
      </c>
      <c r="H10" s="145">
        <f t="shared" si="0"/>
        <v>301440.49833726062</v>
      </c>
      <c r="I10" s="145">
        <f t="shared" si="0"/>
        <v>4374573.1960513545</v>
      </c>
      <c r="J10" s="145">
        <f t="shared" si="0"/>
        <v>-3277</v>
      </c>
      <c r="K10" s="145">
        <f t="shared" si="0"/>
        <v>212204.72051057141</v>
      </c>
      <c r="L10" s="146"/>
      <c r="M10" s="146"/>
      <c r="N10" s="145">
        <f>SUM(N14:N29)</f>
        <v>267816.23033442232</v>
      </c>
      <c r="O10" s="145">
        <f>SUM(O14:O29)</f>
        <v>280980.88523973036</v>
      </c>
      <c r="P10" s="145">
        <f>B10+C10-D10-E10-F10-G10-H10-I10+J10-K10+N10+O10</f>
        <v>40956115.003850847</v>
      </c>
      <c r="Q10" s="145">
        <f t="shared" ref="Q10:AB10" si="1">SUM(Q14:Q29)</f>
        <v>3215793.0280816262</v>
      </c>
      <c r="R10" s="145">
        <f t="shared" si="1"/>
        <v>135719.00000116619</v>
      </c>
      <c r="S10" s="145">
        <f t="shared" si="1"/>
        <v>25168.000002065666</v>
      </c>
      <c r="T10" s="145">
        <f t="shared" si="1"/>
        <v>3</v>
      </c>
      <c r="U10" s="145">
        <f t="shared" si="1"/>
        <v>0</v>
      </c>
      <c r="V10" s="145">
        <f t="shared" si="1"/>
        <v>16797.000000074506</v>
      </c>
      <c r="W10" s="145">
        <f t="shared" si="1"/>
        <v>43858.000007032424</v>
      </c>
      <c r="X10" s="145">
        <f t="shared" si="1"/>
        <v>33.999999999899998</v>
      </c>
      <c r="Y10" s="145">
        <f t="shared" si="1"/>
        <v>-1732</v>
      </c>
      <c r="Z10" s="145">
        <f t="shared" si="1"/>
        <v>1452</v>
      </c>
      <c r="AA10" s="145">
        <f t="shared" si="1"/>
        <v>14969.458462030903</v>
      </c>
      <c r="AB10" s="145">
        <f t="shared" si="1"/>
        <v>-3790.9943630588459</v>
      </c>
      <c r="AC10" s="145">
        <f>Q10+R10-S10-T10-U10-V10-W10-X10+Y10-Z10+AA10+AB10</f>
        <v>3273646.4921725919</v>
      </c>
    </row>
    <row r="11" spans="1:29" ht="15" thickBot="1" x14ac:dyDescent="0.4">
      <c r="A11" s="12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</row>
    <row r="12" spans="1:29" ht="20.5" thickBot="1" x14ac:dyDescent="0.4">
      <c r="A12" s="129" t="s">
        <v>194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8"/>
    </row>
    <row r="13" spans="1:29" x14ac:dyDescent="0.35">
      <c r="A13" s="12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</row>
    <row r="14" spans="1:29" x14ac:dyDescent="0.35">
      <c r="A14" s="126" t="s">
        <v>224</v>
      </c>
      <c r="B14" s="124">
        <v>11975158.516854648</v>
      </c>
      <c r="C14" s="124">
        <v>1474063.9999999902</v>
      </c>
      <c r="D14" s="124">
        <v>84315.119047619053</v>
      </c>
      <c r="E14" s="124">
        <v>380.3964285714278</v>
      </c>
      <c r="F14" s="124">
        <v>36</v>
      </c>
      <c r="G14" s="124">
        <v>1879</v>
      </c>
      <c r="H14" s="124">
        <v>2313</v>
      </c>
      <c r="I14" s="124">
        <v>1338519.109021672</v>
      </c>
      <c r="J14" s="124">
        <v>156</v>
      </c>
      <c r="K14" s="124">
        <v>4538.75</v>
      </c>
      <c r="L14" s="146"/>
      <c r="M14" s="146"/>
      <c r="N14" s="124">
        <v>105209.85108543414</v>
      </c>
      <c r="O14" s="124">
        <v>15028.881746032741</v>
      </c>
      <c r="P14" s="145">
        <f>B14+C14-D14-E14-F14-G14-H14-I14+J14-K14+N14+O14</f>
        <v>12137635.875188243</v>
      </c>
      <c r="Q14" s="124">
        <v>44177</v>
      </c>
      <c r="R14" s="124">
        <v>0</v>
      </c>
      <c r="S14" s="124">
        <v>24</v>
      </c>
      <c r="T14" s="124">
        <v>0</v>
      </c>
      <c r="U14" s="124">
        <v>0</v>
      </c>
      <c r="V14" s="124">
        <v>1</v>
      </c>
      <c r="W14" s="124">
        <v>118</v>
      </c>
      <c r="X14" s="124">
        <v>1</v>
      </c>
      <c r="Y14" s="124">
        <v>0</v>
      </c>
      <c r="Z14" s="124">
        <v>2</v>
      </c>
      <c r="AA14" s="124">
        <v>426</v>
      </c>
      <c r="AB14" s="124">
        <v>0</v>
      </c>
      <c r="AC14" s="145">
        <f>Q14+R14-S14-T14-U14-V14-W14-X14+Y14-Z14+AA14+AB14</f>
        <v>44457</v>
      </c>
    </row>
    <row r="15" spans="1:29" x14ac:dyDescent="0.35">
      <c r="A15" s="126" t="s">
        <v>223</v>
      </c>
      <c r="B15" s="124">
        <v>621688</v>
      </c>
      <c r="C15" s="124">
        <v>54607</v>
      </c>
      <c r="D15" s="124">
        <v>247</v>
      </c>
      <c r="E15" s="124">
        <v>10749</v>
      </c>
      <c r="F15" s="124">
        <v>1</v>
      </c>
      <c r="G15" s="124">
        <v>0</v>
      </c>
      <c r="H15" s="124">
        <v>0</v>
      </c>
      <c r="I15" s="124">
        <v>94815</v>
      </c>
      <c r="J15" s="124">
        <v>0</v>
      </c>
      <c r="K15" s="124">
        <v>15386</v>
      </c>
      <c r="L15" s="146"/>
      <c r="M15" s="146"/>
      <c r="N15" s="124">
        <v>27200</v>
      </c>
      <c r="O15" s="124">
        <v>0</v>
      </c>
      <c r="P15" s="145">
        <f>B15+C15-D15-E15-F15-G15-H15-I15+J15-K15+N15+O15</f>
        <v>582297</v>
      </c>
      <c r="Q15" s="124">
        <v>10246</v>
      </c>
      <c r="R15" s="124">
        <v>12</v>
      </c>
      <c r="S15" s="124">
        <v>22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  <c r="Z15" s="124">
        <v>18</v>
      </c>
      <c r="AA15" s="124">
        <v>410</v>
      </c>
      <c r="AB15" s="124">
        <v>0</v>
      </c>
      <c r="AC15" s="145">
        <f>Q15+R15-S15-T15-U15-V15-W15-X15+Y15-Z15+AA15+AB15</f>
        <v>10628</v>
      </c>
    </row>
    <row r="16" spans="1:29" x14ac:dyDescent="0.35">
      <c r="A16" s="126" t="s">
        <v>222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  <row r="17" spans="1:29" x14ac:dyDescent="0.35">
      <c r="A17" s="126" t="s">
        <v>221</v>
      </c>
      <c r="B17" s="124">
        <v>4778340.75</v>
      </c>
      <c r="C17" s="124">
        <v>571571.26487249136</v>
      </c>
      <c r="D17" s="124">
        <v>10153.245083941296</v>
      </c>
      <c r="E17" s="124">
        <v>1318.209352756576</v>
      </c>
      <c r="F17" s="124">
        <v>166.55192629861182</v>
      </c>
      <c r="G17" s="124">
        <v>191.50713371913389</v>
      </c>
      <c r="H17" s="124">
        <v>78.498295841854102</v>
      </c>
      <c r="I17" s="124">
        <v>627414.67036212294</v>
      </c>
      <c r="J17" s="124">
        <v>0</v>
      </c>
      <c r="K17" s="124">
        <v>30979.970510571402</v>
      </c>
      <c r="L17" s="146"/>
      <c r="M17" s="146"/>
      <c r="N17" s="124">
        <v>-2881.6122072399194</v>
      </c>
      <c r="O17" s="124">
        <v>159320.00000000163</v>
      </c>
      <c r="P17" s="145">
        <f>B17+C17-D17-E17-F17-G17-H17-I17+J17-K17+N17+O17</f>
        <v>4836047.7500000009</v>
      </c>
      <c r="Q17" s="124">
        <v>0</v>
      </c>
      <c r="R17" s="124">
        <v>3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10</v>
      </c>
      <c r="AA17" s="124">
        <v>9</v>
      </c>
      <c r="AB17" s="124">
        <v>0</v>
      </c>
      <c r="AC17" s="145">
        <f>Q17+R17-S17-T17-U17-V17-W17-X17+Y17-Z17+AA17+AB17</f>
        <v>2</v>
      </c>
    </row>
    <row r="18" spans="1:29" x14ac:dyDescent="0.35">
      <c r="A18" s="126" t="s">
        <v>220</v>
      </c>
      <c r="B18" s="124">
        <v>2291613.6688897</v>
      </c>
      <c r="C18" s="124">
        <v>157105</v>
      </c>
      <c r="D18" s="124">
        <v>819</v>
      </c>
      <c r="E18" s="124">
        <v>105</v>
      </c>
      <c r="F18" s="124">
        <v>52</v>
      </c>
      <c r="G18" s="124">
        <v>0</v>
      </c>
      <c r="H18" s="124">
        <v>0</v>
      </c>
      <c r="I18" s="124">
        <v>72704</v>
      </c>
      <c r="J18" s="124">
        <v>0</v>
      </c>
      <c r="K18" s="124">
        <v>155389</v>
      </c>
      <c r="L18" s="146"/>
      <c r="M18" s="146"/>
      <c r="N18" s="124">
        <v>104429</v>
      </c>
      <c r="O18" s="124">
        <v>14233</v>
      </c>
      <c r="P18" s="145">
        <f>B18+C18-D18-E18-F18-G18-H18-I18+J18-K18+N18+O18</f>
        <v>2338311.6688897</v>
      </c>
      <c r="Q18" s="124">
        <v>6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1</v>
      </c>
      <c r="Y18" s="124">
        <v>0</v>
      </c>
      <c r="Z18" s="124">
        <v>0</v>
      </c>
      <c r="AA18" s="124">
        <v>0</v>
      </c>
      <c r="AB18" s="124">
        <v>0</v>
      </c>
      <c r="AC18" s="145">
        <f>Q18+R18-S18-T18-U18-V18-W18-X18+Y18-Z18+AA18+AB18</f>
        <v>5</v>
      </c>
    </row>
    <row r="19" spans="1:29" x14ac:dyDescent="0.35">
      <c r="A19" s="126" t="s">
        <v>219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</row>
    <row r="20" spans="1:29" x14ac:dyDescent="0.35">
      <c r="A20" s="126" t="s">
        <v>218</v>
      </c>
      <c r="B20" s="124">
        <v>8088263.5973570915</v>
      </c>
      <c r="C20" s="124">
        <v>1994472.6792738778</v>
      </c>
      <c r="D20" s="124">
        <v>49968</v>
      </c>
      <c r="E20" s="124">
        <v>2</v>
      </c>
      <c r="F20" s="124">
        <v>0</v>
      </c>
      <c r="G20" s="124">
        <v>502538</v>
      </c>
      <c r="H20" s="124">
        <v>9758</v>
      </c>
      <c r="I20" s="124">
        <v>1321412.8101491926</v>
      </c>
      <c r="J20" s="124">
        <v>26</v>
      </c>
      <c r="K20" s="124">
        <v>4866</v>
      </c>
      <c r="L20" s="146"/>
      <c r="M20" s="146"/>
      <c r="N20" s="124">
        <v>-126476.04525344505</v>
      </c>
      <c r="O20" s="124">
        <v>88478.000000000015</v>
      </c>
      <c r="P20" s="145">
        <f>B20+C20-D20-E20-F20-G20-H20-I20+J20-K20+N20+O20</f>
        <v>8156219.4212283315</v>
      </c>
      <c r="Q20" s="124">
        <v>1763</v>
      </c>
      <c r="R20" s="124">
        <v>72</v>
      </c>
      <c r="S20" s="124">
        <v>28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37</v>
      </c>
      <c r="AA20" s="124">
        <v>-24.544445</v>
      </c>
      <c r="AB20" s="124">
        <v>0</v>
      </c>
      <c r="AC20" s="145">
        <f>Q20+R20-S20-T20-U20-V20-W20-X20+Y20-Z20+AA20+AB20</f>
        <v>1745.455555</v>
      </c>
    </row>
    <row r="21" spans="1:29" x14ac:dyDescent="0.35">
      <c r="A21" s="126" t="s">
        <v>217</v>
      </c>
      <c r="B21" s="124">
        <v>6840311.3168355497</v>
      </c>
      <c r="C21" s="124">
        <v>1009778.320726122</v>
      </c>
      <c r="D21" s="124">
        <v>55648</v>
      </c>
      <c r="E21" s="124">
        <v>40</v>
      </c>
      <c r="F21" s="124">
        <v>0</v>
      </c>
      <c r="G21" s="124">
        <v>2835</v>
      </c>
      <c r="H21" s="124">
        <v>494</v>
      </c>
      <c r="I21" s="124">
        <v>879176.60651747358</v>
      </c>
      <c r="J21" s="124">
        <v>4</v>
      </c>
      <c r="K21" s="124">
        <v>322</v>
      </c>
      <c r="L21" s="146"/>
      <c r="M21" s="146"/>
      <c r="N21" s="124">
        <v>211203.04525344505</v>
      </c>
      <c r="O21" s="124">
        <v>1.862645149230957E-9</v>
      </c>
      <c r="P21" s="145">
        <f>B21+C21-D21-E21-F21-G21-H21-I21+J21-K21+N21+O21</f>
        <v>7122781.0762976455</v>
      </c>
      <c r="Q21" s="124">
        <v>28771</v>
      </c>
      <c r="R21" s="124">
        <v>28</v>
      </c>
      <c r="S21" s="124">
        <v>184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99</v>
      </c>
      <c r="AB21" s="124">
        <v>0</v>
      </c>
      <c r="AC21" s="145">
        <f>Q21+R21-S21-T21-U21-V21-W21-X21+Y21-Z21+AA21+AB21</f>
        <v>28714</v>
      </c>
    </row>
    <row r="22" spans="1:29" x14ac:dyDescent="0.35">
      <c r="A22" s="126" t="s">
        <v>216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</row>
    <row r="23" spans="1:29" x14ac:dyDescent="0.35">
      <c r="A23" s="126" t="s">
        <v>193</v>
      </c>
      <c r="B23" s="124">
        <v>7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4</v>
      </c>
      <c r="L23" s="146"/>
      <c r="M23" s="146"/>
      <c r="N23" s="124">
        <v>0</v>
      </c>
      <c r="O23" s="124">
        <v>0</v>
      </c>
      <c r="P23" s="145">
        <f>B23+C23-D23-E23-F23-G23-H23-I23+J23-K23+N23+O23</f>
        <v>3</v>
      </c>
      <c r="Q23" s="124">
        <v>603479.01299800095</v>
      </c>
      <c r="R23" s="124">
        <v>21023</v>
      </c>
      <c r="S23" s="124">
        <v>12016</v>
      </c>
      <c r="T23" s="124">
        <v>0</v>
      </c>
      <c r="U23" s="124">
        <v>0</v>
      </c>
      <c r="V23" s="124">
        <v>164</v>
      </c>
      <c r="W23" s="124">
        <v>369</v>
      </c>
      <c r="X23" s="124">
        <v>-1</v>
      </c>
      <c r="Y23" s="124">
        <v>0</v>
      </c>
      <c r="Z23" s="124">
        <v>608</v>
      </c>
      <c r="AA23" s="124">
        <v>-37</v>
      </c>
      <c r="AB23" s="124">
        <v>-1</v>
      </c>
      <c r="AC23" s="145">
        <f>Q23+R23-S23-T23-U23-V23-W23-X23+Y23-Z23+AA23+AB23</f>
        <v>611308.01299800095</v>
      </c>
    </row>
    <row r="24" spans="1:29" x14ac:dyDescent="0.35">
      <c r="A24" s="126" t="s">
        <v>215</v>
      </c>
      <c r="B24" s="124">
        <v>2564210.003000312</v>
      </c>
      <c r="C24" s="124">
        <v>217896.00000329211</v>
      </c>
      <c r="D24" s="124">
        <v>7955.0000001788103</v>
      </c>
      <c r="E24" s="124">
        <v>2</v>
      </c>
      <c r="F24" s="124">
        <v>0</v>
      </c>
      <c r="G24" s="124">
        <v>46931.000000029802</v>
      </c>
      <c r="H24" s="124">
        <v>211334.00001174212</v>
      </c>
      <c r="I24" s="124">
        <v>14019.00000029803</v>
      </c>
      <c r="J24" s="124">
        <v>-172</v>
      </c>
      <c r="K24" s="124">
        <v>-57</v>
      </c>
      <c r="L24" s="146"/>
      <c r="M24" s="146"/>
      <c r="N24" s="124">
        <v>-25395.006405920169</v>
      </c>
      <c r="O24" s="124">
        <v>1148.0047329082154</v>
      </c>
      <c r="P24" s="145">
        <f>B24+C24-D24-E24-F24-G24-H24-I24+J24-K24+N24+O24</f>
        <v>2477503.0013183434</v>
      </c>
      <c r="Q24" s="124">
        <v>1303988.002992817</v>
      </c>
      <c r="R24" s="124">
        <v>72890.000001251799</v>
      </c>
      <c r="S24" s="124">
        <v>5723.0000004693802</v>
      </c>
      <c r="T24" s="124">
        <v>0</v>
      </c>
      <c r="U24" s="124">
        <v>0</v>
      </c>
      <c r="V24" s="124">
        <v>8922.0000000298005</v>
      </c>
      <c r="W24" s="124">
        <v>21011.00000150501</v>
      </c>
      <c r="X24" s="124">
        <v>30.999999999899998</v>
      </c>
      <c r="Y24" s="124">
        <v>57</v>
      </c>
      <c r="Z24" s="124">
        <v>406</v>
      </c>
      <c r="AA24" s="124">
        <v>3844.0078352461869</v>
      </c>
      <c r="AB24" s="124">
        <v>-1017.0008212360844</v>
      </c>
      <c r="AC24" s="145">
        <f>Q24+R24-S24-T24-U24-V24-W24-X24+Y24-Z24+AA24+AB24</f>
        <v>1343669.0100060746</v>
      </c>
    </row>
    <row r="25" spans="1:29" x14ac:dyDescent="0.35">
      <c r="A25" s="126" t="s">
        <v>214</v>
      </c>
      <c r="B25" s="124">
        <v>2630152.012115417</v>
      </c>
      <c r="C25" s="124">
        <v>76129.000006627728</v>
      </c>
      <c r="D25" s="124">
        <v>4626.000000844535</v>
      </c>
      <c r="E25" s="124">
        <v>14</v>
      </c>
      <c r="F25" s="124">
        <v>0</v>
      </c>
      <c r="G25" s="124">
        <v>32956.000000452623</v>
      </c>
      <c r="H25" s="124">
        <v>56610.00002967663</v>
      </c>
      <c r="I25" s="124">
        <v>5744.0000005960483</v>
      </c>
      <c r="J25" s="124">
        <v>-2766</v>
      </c>
      <c r="K25" s="124">
        <v>-60</v>
      </c>
      <c r="L25" s="146"/>
      <c r="M25" s="146"/>
      <c r="N25" s="124">
        <v>-15196.002137851781</v>
      </c>
      <c r="O25" s="124">
        <v>-1.2392140924930573E-3</v>
      </c>
      <c r="P25" s="145">
        <f>B25+C25-D25-E25-F25-G25-H25-I25+J25-K25+N25+O25</f>
        <v>2588429.0087134088</v>
      </c>
      <c r="Q25" s="124">
        <v>554425.00309629738</v>
      </c>
      <c r="R25" s="124">
        <v>13715.99999991438</v>
      </c>
      <c r="S25" s="124">
        <v>815.00000097043892</v>
      </c>
      <c r="T25" s="124">
        <v>3</v>
      </c>
      <c r="U25" s="124">
        <v>0</v>
      </c>
      <c r="V25" s="124">
        <v>5821.0000000447035</v>
      </c>
      <c r="W25" s="124">
        <v>12362.00000498352</v>
      </c>
      <c r="X25" s="124">
        <v>2</v>
      </c>
      <c r="Y25" s="124">
        <v>-1133</v>
      </c>
      <c r="Z25" s="124">
        <v>0</v>
      </c>
      <c r="AA25" s="124">
        <v>11067.995497107968</v>
      </c>
      <c r="AB25" s="124">
        <v>4.9715064087649807E-3</v>
      </c>
      <c r="AC25" s="145">
        <f>Q25+R25-S25-T25-U25-V25-W25-X25+Y25-Z25+AA25+AB25</f>
        <v>559073.00355882756</v>
      </c>
    </row>
    <row r="26" spans="1:29" x14ac:dyDescent="0.35">
      <c r="A26" s="126" t="s">
        <v>213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</row>
    <row r="27" spans="1:29" x14ac:dyDescent="0.35">
      <c r="A27" s="126" t="s">
        <v>212</v>
      </c>
      <c r="B27" s="124">
        <v>223</v>
      </c>
      <c r="C27" s="124">
        <v>113</v>
      </c>
      <c r="D27" s="124">
        <v>2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-98</v>
      </c>
      <c r="K27" s="124">
        <v>0</v>
      </c>
      <c r="L27" s="146"/>
      <c r="M27" s="146"/>
      <c r="N27" s="124">
        <v>-1</v>
      </c>
      <c r="O27" s="124">
        <v>2773</v>
      </c>
      <c r="P27" s="145">
        <f>B27+C27-D27-E27-F27-G27-H27-I27+J27-K27+N27+O27</f>
        <v>3008</v>
      </c>
      <c r="Q27" s="124">
        <v>596635.09899052011</v>
      </c>
      <c r="R27" s="124">
        <v>27975</v>
      </c>
      <c r="S27" s="124">
        <v>6039.0000006258488</v>
      </c>
      <c r="T27" s="124">
        <v>0</v>
      </c>
      <c r="U27" s="124">
        <v>0</v>
      </c>
      <c r="V27" s="124">
        <v>118</v>
      </c>
      <c r="W27" s="124">
        <v>9389.0000005438924</v>
      </c>
      <c r="X27" s="124">
        <v>0</v>
      </c>
      <c r="Y27" s="124">
        <v>-639</v>
      </c>
      <c r="Z27" s="124">
        <v>371</v>
      </c>
      <c r="AA27" s="124">
        <v>-1022.0004253232507</v>
      </c>
      <c r="AB27" s="124">
        <v>-2772.9985133291702</v>
      </c>
      <c r="AC27" s="145">
        <f>Q27+R27-S27-T27-U27-V27-W27-X27+Y27-Z27+AA27+AB27</f>
        <v>604259.10005069792</v>
      </c>
    </row>
    <row r="28" spans="1:29" x14ac:dyDescent="0.35">
      <c r="A28" s="126" t="s">
        <v>211</v>
      </c>
      <c r="B28" s="124">
        <v>685937.19921717059</v>
      </c>
      <c r="C28" s="124">
        <v>17805</v>
      </c>
      <c r="D28" s="124">
        <v>5900</v>
      </c>
      <c r="E28" s="124">
        <v>57</v>
      </c>
      <c r="F28" s="124">
        <v>16</v>
      </c>
      <c r="G28" s="124">
        <v>10394</v>
      </c>
      <c r="H28" s="124">
        <v>17755</v>
      </c>
      <c r="I28" s="124">
        <v>20768</v>
      </c>
      <c r="J28" s="124">
        <v>-11</v>
      </c>
      <c r="K28" s="124">
        <v>836</v>
      </c>
      <c r="L28" s="146"/>
      <c r="M28" s="146"/>
      <c r="N28" s="124">
        <v>-10054</v>
      </c>
      <c r="O28" s="124">
        <v>0</v>
      </c>
      <c r="P28" s="145">
        <f>B28+C28-D28-E28-F28-G28-H28-I28+J28-K28+N28+O28</f>
        <v>637951.19921717059</v>
      </c>
      <c r="Q28" s="124">
        <v>26560.002998101998</v>
      </c>
      <c r="R28" s="124">
        <v>0</v>
      </c>
      <c r="S28" s="124">
        <v>189</v>
      </c>
      <c r="T28" s="124">
        <v>0</v>
      </c>
      <c r="U28" s="124">
        <v>0</v>
      </c>
      <c r="V28" s="124">
        <v>373</v>
      </c>
      <c r="W28" s="124">
        <v>246</v>
      </c>
      <c r="X28" s="124">
        <v>0</v>
      </c>
      <c r="Y28" s="124">
        <v>-9</v>
      </c>
      <c r="Z28" s="124">
        <v>0</v>
      </c>
      <c r="AA28" s="124">
        <v>145</v>
      </c>
      <c r="AB28" s="124">
        <v>0</v>
      </c>
      <c r="AC28" s="145">
        <f>Q28+R28-S28-T28-U28-V28-W28-X28+Y28-Z28+AA28+AB28</f>
        <v>25888.002998101998</v>
      </c>
    </row>
    <row r="29" spans="1:29" x14ac:dyDescent="0.35">
      <c r="A29" s="126" t="s">
        <v>210</v>
      </c>
      <c r="B29" s="124">
        <v>83797.002998002004</v>
      </c>
      <c r="C29" s="124">
        <v>0</v>
      </c>
      <c r="D29" s="124">
        <v>205</v>
      </c>
      <c r="E29" s="124">
        <v>3</v>
      </c>
      <c r="F29" s="124">
        <v>0</v>
      </c>
      <c r="G29" s="124">
        <v>3925</v>
      </c>
      <c r="H29" s="124">
        <v>3098</v>
      </c>
      <c r="I29" s="124">
        <v>0</v>
      </c>
      <c r="J29" s="124">
        <v>-416</v>
      </c>
      <c r="K29" s="124">
        <v>0</v>
      </c>
      <c r="L29" s="146"/>
      <c r="M29" s="146"/>
      <c r="N29" s="124">
        <v>-222</v>
      </c>
      <c r="O29" s="124">
        <v>-7.2759576141834259E-12</v>
      </c>
      <c r="P29" s="145">
        <f>B29+C29-D29-E29-F29-G29-H29-I29+J29-K29+N29+O29</f>
        <v>75928.00299800199</v>
      </c>
      <c r="Q29" s="124">
        <v>45742.907005888861</v>
      </c>
      <c r="R29" s="124">
        <v>0</v>
      </c>
      <c r="S29" s="124">
        <v>128</v>
      </c>
      <c r="T29" s="124">
        <v>0</v>
      </c>
      <c r="U29" s="124">
        <v>0</v>
      </c>
      <c r="V29" s="124">
        <v>1398</v>
      </c>
      <c r="W29" s="124">
        <v>363</v>
      </c>
      <c r="X29" s="124">
        <v>0</v>
      </c>
      <c r="Y29" s="124">
        <v>-8</v>
      </c>
      <c r="Z29" s="124">
        <v>0</v>
      </c>
      <c r="AA29" s="124">
        <v>52</v>
      </c>
      <c r="AB29" s="124">
        <v>0</v>
      </c>
      <c r="AC29" s="145">
        <f>Q29+R29-S29-T29-U29-V29-W29-X29+Y29-Z29+AA29+AB29</f>
        <v>43897.907005888861</v>
      </c>
    </row>
    <row r="30" spans="1:29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4.5" x14ac:dyDescent="0.35"/>
  <cols>
    <col min="1" max="1" width="77.7265625" bestFit="1" customWidth="1"/>
    <col min="2" max="2" width="24.81640625" bestFit="1" customWidth="1"/>
    <col min="3" max="3" width="16" bestFit="1" customWidth="1"/>
    <col min="4" max="4" width="15.7265625" bestFit="1" customWidth="1"/>
    <col min="5" max="5" width="24.26953125" bestFit="1" customWidth="1"/>
    <col min="6" max="6" width="23" bestFit="1" customWidth="1"/>
    <col min="7" max="7" width="22.453125" bestFit="1" customWidth="1"/>
    <col min="8" max="8" width="7.453125" bestFit="1" customWidth="1"/>
    <col min="9" max="9" width="14.54296875" bestFit="1" customWidth="1"/>
    <col min="10" max="10" width="24.81640625" bestFit="1" customWidth="1"/>
  </cols>
  <sheetData>
    <row r="1" spans="1:10" ht="20.5" thickBot="1" x14ac:dyDescent="0.45">
      <c r="A1" s="2" t="s">
        <v>248</v>
      </c>
      <c r="B1" s="96"/>
      <c r="C1" s="96"/>
      <c r="D1" s="183">
        <v>45473</v>
      </c>
      <c r="E1" s="95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35">
      <c r="A3" s="77"/>
      <c r="B3" s="212" t="s">
        <v>247</v>
      </c>
      <c r="C3" s="213"/>
      <c r="D3" s="213"/>
      <c r="E3" s="213"/>
      <c r="F3" s="213"/>
      <c r="G3" s="213"/>
      <c r="H3" s="213"/>
      <c r="I3" s="213"/>
      <c r="J3" s="214"/>
    </row>
    <row r="4" spans="1:10" ht="28.5" thickBot="1" x14ac:dyDescent="0.4">
      <c r="A4" s="77"/>
      <c r="B4" s="155" t="s">
        <v>246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241</v>
      </c>
    </row>
    <row r="5" spans="1:10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0.5" thickBot="1" x14ac:dyDescent="0.4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</row>
    <row r="9" spans="1:10" x14ac:dyDescent="0.35">
      <c r="A9" s="77"/>
      <c r="B9" s="157"/>
      <c r="C9" s="157"/>
      <c r="D9" s="157"/>
      <c r="E9" s="157"/>
      <c r="F9" s="157"/>
      <c r="G9" s="157"/>
      <c r="H9" s="157"/>
      <c r="I9" s="157"/>
      <c r="J9" s="157"/>
    </row>
    <row r="10" spans="1:10" x14ac:dyDescent="0.35">
      <c r="A10" s="150" t="s">
        <v>194</v>
      </c>
      <c r="B10" s="145">
        <f>SUM(B14:B29)</f>
        <v>91607.296962051347</v>
      </c>
      <c r="C10" s="145">
        <f>SUM(C14:C29)</f>
        <v>20852</v>
      </c>
      <c r="D10" s="145">
        <f>SUM(D14:D29)</f>
        <v>11409</v>
      </c>
      <c r="E10" s="145">
        <f>SUM(E14:E29)</f>
        <v>0</v>
      </c>
      <c r="F10" s="145">
        <f>SUM(F14:F29)</f>
        <v>11</v>
      </c>
      <c r="G10" s="159"/>
      <c r="H10" s="145">
        <f>SUM(H14:H29)</f>
        <v>2216.5443650181451</v>
      </c>
      <c r="I10" s="145">
        <f>SUM(I14:I29)</f>
        <v>-30</v>
      </c>
      <c r="J10" s="158">
        <f>B10+C10-D10+E10+F10+H10+I10</f>
        <v>103247.84132706949</v>
      </c>
    </row>
    <row r="11" spans="1:10" ht="15" thickBot="1" x14ac:dyDescent="0.4">
      <c r="A11" s="77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0.5" thickBot="1" x14ac:dyDescent="0.4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</row>
    <row r="13" spans="1:10" x14ac:dyDescent="0.35">
      <c r="A13" s="77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 x14ac:dyDescent="0.3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x14ac:dyDescent="0.3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 x14ac:dyDescent="0.35">
      <c r="A16" s="126" t="s">
        <v>222</v>
      </c>
      <c r="B16" s="124">
        <v>29772.297123275399</v>
      </c>
      <c r="C16" s="124">
        <v>8395</v>
      </c>
      <c r="D16" s="124">
        <v>1320</v>
      </c>
      <c r="E16" s="124">
        <v>0</v>
      </c>
      <c r="F16" s="124">
        <v>0</v>
      </c>
      <c r="G16" s="159"/>
      <c r="H16" s="124">
        <v>229.69388672459999</v>
      </c>
      <c r="I16" s="124">
        <v>-23</v>
      </c>
      <c r="J16" s="158">
        <f>B16+C16-D16+E16+F16+H16+I16</f>
        <v>37053.991009999998</v>
      </c>
    </row>
    <row r="17" spans="1:10" x14ac:dyDescent="0.3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 x14ac:dyDescent="0.3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 x14ac:dyDescent="0.35">
      <c r="A19" s="126" t="s">
        <v>219</v>
      </c>
      <c r="B19" s="124">
        <v>10</v>
      </c>
      <c r="C19" s="124">
        <v>0</v>
      </c>
      <c r="D19" s="124">
        <v>0</v>
      </c>
      <c r="E19" s="124">
        <v>0</v>
      </c>
      <c r="F19" s="124">
        <v>0</v>
      </c>
      <c r="G19" s="159"/>
      <c r="H19" s="124">
        <v>0</v>
      </c>
      <c r="I19" s="124">
        <v>0</v>
      </c>
      <c r="J19" s="158">
        <f>B19+C19-D19+E19+F19+H19+I19</f>
        <v>10</v>
      </c>
    </row>
    <row r="20" spans="1:10" x14ac:dyDescent="0.3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 x14ac:dyDescent="0.3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 x14ac:dyDescent="0.35">
      <c r="A22" s="126" t="s">
        <v>216</v>
      </c>
      <c r="B22" s="124">
        <v>27744.304950050351</v>
      </c>
      <c r="C22" s="124">
        <v>11970</v>
      </c>
      <c r="D22" s="124">
        <v>9498</v>
      </c>
      <c r="E22" s="124">
        <v>0</v>
      </c>
      <c r="F22" s="124">
        <v>0</v>
      </c>
      <c r="G22" s="159"/>
      <c r="H22" s="124">
        <v>-116.455634981855</v>
      </c>
      <c r="I22" s="124">
        <v>1</v>
      </c>
      <c r="J22" s="158">
        <f>B22+C22-D22+E22+F22+H22+I22</f>
        <v>30100.849315068499</v>
      </c>
    </row>
    <row r="23" spans="1:10" x14ac:dyDescent="0.35">
      <c r="A23" s="126" t="s">
        <v>193</v>
      </c>
      <c r="B23" s="124">
        <v>2965</v>
      </c>
      <c r="C23" s="124">
        <v>12</v>
      </c>
      <c r="D23" s="124">
        <v>6</v>
      </c>
      <c r="E23" s="124">
        <v>0</v>
      </c>
      <c r="F23" s="124">
        <v>-1</v>
      </c>
      <c r="G23" s="159"/>
      <c r="H23" s="124">
        <v>4</v>
      </c>
      <c r="I23" s="124">
        <v>-9</v>
      </c>
      <c r="J23" s="158">
        <f>B23+C23-D23+E23+F23+H23+I23</f>
        <v>2965</v>
      </c>
    </row>
    <row r="24" spans="1:10" x14ac:dyDescent="0.3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x14ac:dyDescent="0.3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 x14ac:dyDescent="0.35">
      <c r="A26" s="126" t="s">
        <v>213</v>
      </c>
      <c r="B26" s="124">
        <v>31115.6948887256</v>
      </c>
      <c r="C26" s="124">
        <v>475</v>
      </c>
      <c r="D26" s="124">
        <v>585</v>
      </c>
      <c r="E26" s="124">
        <v>0</v>
      </c>
      <c r="F26" s="124">
        <v>12</v>
      </c>
      <c r="G26" s="159"/>
      <c r="H26" s="124">
        <v>2099.3061132754001</v>
      </c>
      <c r="I26" s="124">
        <v>1</v>
      </c>
      <c r="J26" s="158">
        <f>B26+C26-D26+E26+F26+H26+I26</f>
        <v>33118.001002001001</v>
      </c>
    </row>
    <row r="27" spans="1:10" x14ac:dyDescent="0.3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x14ac:dyDescent="0.3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3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35">
      <c r="A30" s="77"/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4.5" x14ac:dyDescent="0.35"/>
  <cols>
    <col min="1" max="1" width="87" bestFit="1" customWidth="1"/>
    <col min="2" max="2" width="17.453125" bestFit="1" customWidth="1"/>
    <col min="3" max="3" width="5.453125" bestFit="1" customWidth="1"/>
    <col min="4" max="4" width="13.453125" bestFit="1" customWidth="1"/>
    <col min="5" max="5" width="15.7265625" bestFit="1" customWidth="1"/>
    <col min="6" max="6" width="16" bestFit="1" customWidth="1"/>
    <col min="7" max="7" width="15.26953125" bestFit="1" customWidth="1"/>
    <col min="8" max="8" width="14" bestFit="1" customWidth="1"/>
    <col min="9" max="9" width="12.1796875" bestFit="1" customWidth="1"/>
    <col min="10" max="10" width="15.7265625" bestFit="1" customWidth="1"/>
    <col min="11" max="11" width="12.81640625" bestFit="1" customWidth="1"/>
  </cols>
  <sheetData>
    <row r="1" spans="1:10" ht="20.5" thickBot="1" x14ac:dyDescent="0.45">
      <c r="A1" s="176" t="s">
        <v>267</v>
      </c>
      <c r="B1" s="96"/>
      <c r="C1" s="96"/>
      <c r="D1" s="95"/>
      <c r="E1" s="183">
        <v>45473</v>
      </c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2.5" thickBot="1" x14ac:dyDescent="0.4">
      <c r="A3" s="77"/>
      <c r="B3" s="175" t="s">
        <v>266</v>
      </c>
      <c r="C3" s="174" t="s">
        <v>265</v>
      </c>
      <c r="D3" s="174" t="s">
        <v>264</v>
      </c>
      <c r="E3" s="174" t="s">
        <v>263</v>
      </c>
      <c r="F3" s="174" t="s">
        <v>262</v>
      </c>
      <c r="G3" s="174" t="s">
        <v>261</v>
      </c>
      <c r="H3" s="174" t="s">
        <v>226</v>
      </c>
      <c r="I3" s="173" t="s">
        <v>260</v>
      </c>
      <c r="J3" s="162"/>
    </row>
    <row r="4" spans="1:10" x14ac:dyDescent="0.35">
      <c r="A4" s="168"/>
      <c r="B4" s="167"/>
      <c r="C4" s="167"/>
      <c r="D4" s="167"/>
      <c r="E4" s="167"/>
      <c r="F4" s="167"/>
      <c r="G4" s="167"/>
      <c r="H4" s="167"/>
      <c r="I4" s="167"/>
      <c r="J4" s="162"/>
    </row>
    <row r="5" spans="1:10" x14ac:dyDescent="0.35">
      <c r="A5" s="168"/>
      <c r="B5" s="167"/>
      <c r="C5" s="167"/>
      <c r="D5" s="167"/>
      <c r="E5" s="167"/>
      <c r="F5" s="167"/>
      <c r="G5" s="167"/>
      <c r="H5" s="167"/>
      <c r="I5" s="167"/>
      <c r="J5" s="162"/>
    </row>
    <row r="6" spans="1:10" x14ac:dyDescent="0.35">
      <c r="A6" s="168"/>
      <c r="B6" s="167"/>
      <c r="C6" s="167"/>
      <c r="D6" s="167"/>
      <c r="E6" s="167"/>
      <c r="F6" s="167"/>
      <c r="G6" s="167"/>
      <c r="H6" s="167"/>
      <c r="I6" s="167"/>
      <c r="J6" s="162"/>
    </row>
    <row r="7" spans="1:10" ht="15" thickBot="1" x14ac:dyDescent="0.4">
      <c r="A7" s="168"/>
      <c r="B7" s="167"/>
      <c r="C7" s="167"/>
      <c r="D7" s="167"/>
      <c r="E7" s="167"/>
      <c r="F7" s="167"/>
      <c r="G7" s="167"/>
      <c r="H7" s="167"/>
      <c r="I7" s="167"/>
      <c r="J7" s="162"/>
    </row>
    <row r="8" spans="1:10" ht="20.5" thickBot="1" x14ac:dyDescent="0.4">
      <c r="A8" s="166" t="s">
        <v>198</v>
      </c>
      <c r="B8" s="135"/>
      <c r="C8" s="135"/>
      <c r="D8" s="172"/>
      <c r="E8" s="172"/>
      <c r="F8" s="172"/>
      <c r="G8" s="172"/>
      <c r="H8" s="172"/>
      <c r="I8" s="171"/>
      <c r="J8" s="162"/>
    </row>
    <row r="9" spans="1:10" x14ac:dyDescent="0.35">
      <c r="A9" s="168"/>
      <c r="B9" s="167"/>
      <c r="C9" s="167"/>
      <c r="D9" s="167"/>
      <c r="E9" s="167"/>
      <c r="F9" s="167"/>
      <c r="G9" s="167"/>
      <c r="H9" s="167"/>
      <c r="I9" s="167"/>
      <c r="J9" s="162"/>
    </row>
    <row r="10" spans="1:10" x14ac:dyDescent="0.35">
      <c r="A10" s="168"/>
      <c r="B10" s="167"/>
      <c r="C10" s="167"/>
      <c r="D10" s="167"/>
      <c r="E10" s="167"/>
      <c r="F10" s="167"/>
      <c r="G10" s="167"/>
      <c r="H10" s="167"/>
      <c r="I10" s="167"/>
      <c r="J10" s="162"/>
    </row>
    <row r="11" spans="1:10" x14ac:dyDescent="0.35">
      <c r="A11" s="134" t="s">
        <v>197</v>
      </c>
      <c r="B11" s="163">
        <f t="shared" ref="B11:H11" si="0">SUM(B19:B30)</f>
        <v>24800</v>
      </c>
      <c r="C11" s="163">
        <f t="shared" si="0"/>
        <v>53</v>
      </c>
      <c r="D11" s="163">
        <f t="shared" si="0"/>
        <v>5</v>
      </c>
      <c r="E11" s="163">
        <f t="shared" si="0"/>
        <v>3248</v>
      </c>
      <c r="F11" s="163">
        <f t="shared" si="0"/>
        <v>0</v>
      </c>
      <c r="G11" s="163">
        <f t="shared" si="0"/>
        <v>12</v>
      </c>
      <c r="H11" s="163">
        <f t="shared" si="0"/>
        <v>-8</v>
      </c>
      <c r="I11" s="163">
        <f>B11+C11+D11-E11-F11-G11+H11</f>
        <v>21590</v>
      </c>
      <c r="J11" s="162"/>
    </row>
    <row r="12" spans="1:10" x14ac:dyDescent="0.35">
      <c r="A12" s="134" t="s">
        <v>196</v>
      </c>
      <c r="B12" s="163">
        <f t="shared" ref="B12:H12" si="1">SUM(B34:B45)</f>
        <v>31</v>
      </c>
      <c r="C12" s="163">
        <f t="shared" si="1"/>
        <v>3</v>
      </c>
      <c r="D12" s="163">
        <f t="shared" si="1"/>
        <v>0</v>
      </c>
      <c r="E12" s="163">
        <f t="shared" si="1"/>
        <v>1</v>
      </c>
      <c r="F12" s="163">
        <f t="shared" si="1"/>
        <v>0</v>
      </c>
      <c r="G12" s="163">
        <f t="shared" si="1"/>
        <v>0</v>
      </c>
      <c r="H12" s="163">
        <f t="shared" si="1"/>
        <v>0</v>
      </c>
      <c r="I12" s="163">
        <f>B12+C12+D12-E12-F12-G12+H12</f>
        <v>33</v>
      </c>
      <c r="J12" s="162"/>
    </row>
    <row r="13" spans="1:10" x14ac:dyDescent="0.35">
      <c r="A13" s="134" t="s">
        <v>195</v>
      </c>
      <c r="B13" s="163">
        <f t="shared" ref="B13:H13" si="2">SUM(B49:B60)</f>
        <v>166</v>
      </c>
      <c r="C13" s="163">
        <f t="shared" si="2"/>
        <v>3</v>
      </c>
      <c r="D13" s="163">
        <f t="shared" si="2"/>
        <v>0</v>
      </c>
      <c r="E13" s="163">
        <f t="shared" si="2"/>
        <v>2</v>
      </c>
      <c r="F13" s="163">
        <f t="shared" si="2"/>
        <v>0</v>
      </c>
      <c r="G13" s="163">
        <f t="shared" si="2"/>
        <v>0</v>
      </c>
      <c r="H13" s="163">
        <f t="shared" si="2"/>
        <v>0</v>
      </c>
      <c r="I13" s="163">
        <f>B13+C13+D13-E13-F13-G13+H13</f>
        <v>167</v>
      </c>
      <c r="J13" s="162"/>
    </row>
    <row r="14" spans="1:10" x14ac:dyDescent="0.35">
      <c r="A14" s="170" t="s">
        <v>0</v>
      </c>
      <c r="B14" s="169">
        <f t="shared" ref="B14:H14" si="3">SUM(B11:B13)</f>
        <v>24997</v>
      </c>
      <c r="C14" s="169">
        <f t="shared" si="3"/>
        <v>59</v>
      </c>
      <c r="D14" s="169">
        <f t="shared" si="3"/>
        <v>5</v>
      </c>
      <c r="E14" s="169">
        <f t="shared" si="3"/>
        <v>3251</v>
      </c>
      <c r="F14" s="169">
        <f t="shared" si="3"/>
        <v>0</v>
      </c>
      <c r="G14" s="169">
        <f t="shared" si="3"/>
        <v>12</v>
      </c>
      <c r="H14" s="169">
        <f t="shared" si="3"/>
        <v>-8</v>
      </c>
      <c r="I14" s="169">
        <f>B14+C14+D14-E14-F14-G14+H14</f>
        <v>21790</v>
      </c>
      <c r="J14" s="77"/>
    </row>
    <row r="15" spans="1:10" x14ac:dyDescent="0.35">
      <c r="A15" s="168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ht="15" thickBot="1" x14ac:dyDescent="0.4"/>
    <row r="17" spans="1:10" ht="20.5" thickBot="1" x14ac:dyDescent="0.4">
      <c r="A17" s="166" t="s">
        <v>197</v>
      </c>
      <c r="B17" s="135"/>
      <c r="C17" s="135"/>
      <c r="D17" s="135"/>
      <c r="E17" s="135"/>
      <c r="F17" s="135"/>
      <c r="G17" s="135"/>
      <c r="H17" s="135"/>
      <c r="I17" s="165"/>
      <c r="J17" s="77"/>
    </row>
    <row r="18" spans="1:10" x14ac:dyDescent="0.35">
      <c r="A18" s="164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35">
      <c r="A19" s="126" t="s">
        <v>259</v>
      </c>
      <c r="B19" s="124">
        <v>851</v>
      </c>
      <c r="C19" s="124">
        <v>31</v>
      </c>
      <c r="D19" s="124">
        <v>3</v>
      </c>
      <c r="E19" s="124">
        <v>24</v>
      </c>
      <c r="F19" s="124">
        <v>0</v>
      </c>
      <c r="G19" s="124">
        <v>0</v>
      </c>
      <c r="H19" s="124">
        <v>0</v>
      </c>
      <c r="I19" s="163">
        <f t="shared" ref="I19:I30" si="4">B19+C19+D19-E19-F19-G19+H19</f>
        <v>861</v>
      </c>
      <c r="J19" s="77"/>
    </row>
    <row r="20" spans="1:10" x14ac:dyDescent="0.35">
      <c r="A20" s="126" t="s">
        <v>258</v>
      </c>
      <c r="B20" s="124">
        <v>12</v>
      </c>
      <c r="C20" s="124">
        <v>2</v>
      </c>
      <c r="D20" s="124">
        <v>0</v>
      </c>
      <c r="E20" s="124">
        <v>0</v>
      </c>
      <c r="F20" s="124">
        <v>0</v>
      </c>
      <c r="G20" s="124">
        <v>1</v>
      </c>
      <c r="H20" s="124">
        <v>0</v>
      </c>
      <c r="I20" s="163">
        <f t="shared" si="4"/>
        <v>13</v>
      </c>
      <c r="J20" s="77"/>
    </row>
    <row r="21" spans="1:10" x14ac:dyDescent="0.35">
      <c r="A21" s="126" t="s">
        <v>257</v>
      </c>
      <c r="B21" s="124">
        <v>117</v>
      </c>
      <c r="C21" s="124">
        <v>0</v>
      </c>
      <c r="D21" s="124">
        <v>0</v>
      </c>
      <c r="E21" s="124">
        <v>20</v>
      </c>
      <c r="F21" s="124">
        <v>0</v>
      </c>
      <c r="G21" s="124">
        <v>0</v>
      </c>
      <c r="H21" s="124">
        <v>-8</v>
      </c>
      <c r="I21" s="163">
        <f t="shared" si="4"/>
        <v>89</v>
      </c>
      <c r="J21" s="77"/>
    </row>
    <row r="22" spans="1:10" x14ac:dyDescent="0.35">
      <c r="A22" s="126" t="s">
        <v>256</v>
      </c>
      <c r="B22" s="124">
        <v>23413</v>
      </c>
      <c r="C22" s="124">
        <v>3</v>
      </c>
      <c r="D22" s="124">
        <v>0</v>
      </c>
      <c r="E22" s="124">
        <v>3189</v>
      </c>
      <c r="F22" s="124">
        <v>0</v>
      </c>
      <c r="G22" s="124">
        <v>2</v>
      </c>
      <c r="H22" s="124">
        <v>0</v>
      </c>
      <c r="I22" s="163">
        <f t="shared" si="4"/>
        <v>20225</v>
      </c>
      <c r="J22" s="77"/>
    </row>
    <row r="23" spans="1:10" x14ac:dyDescent="0.3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3">
        <f t="shared" si="4"/>
        <v>0</v>
      </c>
      <c r="J23" s="77"/>
    </row>
    <row r="24" spans="1:10" x14ac:dyDescent="0.35">
      <c r="A24" s="126" t="s">
        <v>254</v>
      </c>
      <c r="B24" s="124">
        <v>256</v>
      </c>
      <c r="C24" s="124">
        <v>10</v>
      </c>
      <c r="D24" s="124">
        <v>2</v>
      </c>
      <c r="E24" s="124">
        <v>5</v>
      </c>
      <c r="F24" s="124">
        <v>0</v>
      </c>
      <c r="G24" s="124">
        <v>0</v>
      </c>
      <c r="H24" s="124">
        <v>0</v>
      </c>
      <c r="I24" s="163">
        <f t="shared" si="4"/>
        <v>263</v>
      </c>
      <c r="J24" s="77"/>
    </row>
    <row r="25" spans="1:10" x14ac:dyDescent="0.35">
      <c r="A25" s="126" t="s">
        <v>253</v>
      </c>
      <c r="B25" s="124">
        <v>2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63">
        <f t="shared" si="4"/>
        <v>2</v>
      </c>
      <c r="J25" s="77"/>
    </row>
    <row r="26" spans="1:10" x14ac:dyDescent="0.3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3">
        <f t="shared" si="4"/>
        <v>0</v>
      </c>
      <c r="J26" s="77"/>
    </row>
    <row r="27" spans="1:10" x14ac:dyDescent="0.3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3">
        <f t="shared" si="4"/>
        <v>6</v>
      </c>
      <c r="J27" s="77"/>
    </row>
    <row r="28" spans="1:10" x14ac:dyDescent="0.35">
      <c r="A28" s="126" t="s">
        <v>250</v>
      </c>
      <c r="B28" s="124">
        <v>139</v>
      </c>
      <c r="C28" s="124">
        <v>7</v>
      </c>
      <c r="D28" s="124">
        <v>0</v>
      </c>
      <c r="E28" s="124">
        <v>9</v>
      </c>
      <c r="F28" s="124">
        <v>0</v>
      </c>
      <c r="G28" s="124">
        <v>9</v>
      </c>
      <c r="H28" s="124">
        <v>0</v>
      </c>
      <c r="I28" s="163">
        <f t="shared" si="4"/>
        <v>128</v>
      </c>
      <c r="J28" s="77"/>
    </row>
    <row r="29" spans="1:10" x14ac:dyDescent="0.35">
      <c r="A29" s="126" t="s">
        <v>249</v>
      </c>
      <c r="B29" s="124">
        <v>4</v>
      </c>
      <c r="C29" s="124">
        <v>0</v>
      </c>
      <c r="D29" s="124">
        <v>0</v>
      </c>
      <c r="E29" s="124">
        <v>1</v>
      </c>
      <c r="F29" s="124">
        <v>0</v>
      </c>
      <c r="G29" s="124">
        <v>0</v>
      </c>
      <c r="H29" s="124">
        <v>0</v>
      </c>
      <c r="I29" s="163">
        <f t="shared" si="4"/>
        <v>3</v>
      </c>
      <c r="J29" s="77"/>
    </row>
    <row r="30" spans="1:10" x14ac:dyDescent="0.35">
      <c r="A30" s="126" t="s">
        <v>137</v>
      </c>
      <c r="B30" s="124">
        <v>0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63">
        <f t="shared" si="4"/>
        <v>0</v>
      </c>
      <c r="J30" s="77"/>
    </row>
    <row r="31" spans="1:10" ht="15" thickBot="1" x14ac:dyDescent="0.4">
      <c r="A31" s="77"/>
      <c r="B31" s="77"/>
      <c r="C31" s="77"/>
      <c r="D31" s="77"/>
      <c r="E31" s="162"/>
      <c r="F31" s="162"/>
      <c r="G31" s="162"/>
      <c r="H31" s="162"/>
      <c r="I31" s="162"/>
      <c r="J31" s="77"/>
    </row>
    <row r="32" spans="1:10" ht="20.5" thickBot="1" x14ac:dyDescent="0.4">
      <c r="A32" s="166" t="s">
        <v>196</v>
      </c>
      <c r="B32" s="135"/>
      <c r="C32" s="135"/>
      <c r="D32" s="135"/>
      <c r="E32" s="135"/>
      <c r="F32" s="135"/>
      <c r="G32" s="135"/>
      <c r="H32" s="135"/>
      <c r="I32" s="165"/>
      <c r="J32" s="77"/>
    </row>
    <row r="33" spans="1:10" x14ac:dyDescent="0.35">
      <c r="A33" s="164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35">
      <c r="A34" s="126" t="s">
        <v>259</v>
      </c>
      <c r="B34" s="124">
        <v>9</v>
      </c>
      <c r="C34" s="124">
        <v>0</v>
      </c>
      <c r="D34" s="124">
        <v>0</v>
      </c>
      <c r="E34" s="124">
        <v>1</v>
      </c>
      <c r="F34" s="124">
        <v>0</v>
      </c>
      <c r="G34" s="124">
        <v>0</v>
      </c>
      <c r="H34" s="124">
        <v>0</v>
      </c>
      <c r="I34" s="163">
        <f t="shared" ref="I34:I45" si="5">B34+C34+D34-E34-F34-G34+H34</f>
        <v>8</v>
      </c>
      <c r="J34" s="77"/>
    </row>
    <row r="35" spans="1:10" x14ac:dyDescent="0.3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3">
        <f t="shared" si="5"/>
        <v>0</v>
      </c>
      <c r="J35" s="77"/>
    </row>
    <row r="36" spans="1:10" x14ac:dyDescent="0.3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3">
        <f t="shared" si="5"/>
        <v>0</v>
      </c>
      <c r="J36" s="77"/>
    </row>
    <row r="37" spans="1:10" x14ac:dyDescent="0.35">
      <c r="A37" s="126" t="s">
        <v>256</v>
      </c>
      <c r="B37" s="124">
        <v>7</v>
      </c>
      <c r="C37" s="124">
        <v>0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63">
        <f t="shared" si="5"/>
        <v>7</v>
      </c>
      <c r="J37" s="77"/>
    </row>
    <row r="38" spans="1:10" x14ac:dyDescent="0.3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3">
        <f t="shared" si="5"/>
        <v>0</v>
      </c>
      <c r="J38" s="77"/>
    </row>
    <row r="39" spans="1:10" x14ac:dyDescent="0.3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3">
        <f t="shared" si="5"/>
        <v>0</v>
      </c>
      <c r="J39" s="77"/>
    </row>
    <row r="40" spans="1:10" x14ac:dyDescent="0.3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3">
        <f t="shared" si="5"/>
        <v>0</v>
      </c>
      <c r="J40" s="77"/>
    </row>
    <row r="41" spans="1:10" x14ac:dyDescent="0.3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3">
        <f t="shared" si="5"/>
        <v>0</v>
      </c>
      <c r="J41" s="77"/>
    </row>
    <row r="42" spans="1:10" x14ac:dyDescent="0.3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3">
        <f t="shared" si="5"/>
        <v>0</v>
      </c>
      <c r="J42" s="77"/>
    </row>
    <row r="43" spans="1:10" x14ac:dyDescent="0.35">
      <c r="A43" s="126" t="s">
        <v>250</v>
      </c>
      <c r="B43" s="124">
        <v>15</v>
      </c>
      <c r="C43" s="124">
        <v>3</v>
      </c>
      <c r="D43" s="124">
        <v>0</v>
      </c>
      <c r="E43" s="124">
        <v>0</v>
      </c>
      <c r="F43" s="124">
        <v>0</v>
      </c>
      <c r="G43" s="124">
        <v>0</v>
      </c>
      <c r="H43" s="124">
        <v>0</v>
      </c>
      <c r="I43" s="163">
        <f t="shared" si="5"/>
        <v>18</v>
      </c>
      <c r="J43" s="77"/>
    </row>
    <row r="44" spans="1:10" x14ac:dyDescent="0.3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3">
        <f t="shared" si="5"/>
        <v>0</v>
      </c>
      <c r="J44" s="77"/>
    </row>
    <row r="45" spans="1:10" x14ac:dyDescent="0.35">
      <c r="A45" s="126" t="s">
        <v>137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3">
        <f t="shared" si="5"/>
        <v>0</v>
      </c>
      <c r="J45" s="77"/>
    </row>
    <row r="46" spans="1:10" ht="15" thickBot="1" x14ac:dyDescent="0.4">
      <c r="A46" s="77"/>
      <c r="B46" s="77"/>
      <c r="C46" s="77"/>
      <c r="D46" s="77"/>
      <c r="E46" s="162"/>
      <c r="F46" s="162"/>
      <c r="G46" s="162"/>
      <c r="H46" s="162"/>
      <c r="I46" s="162"/>
      <c r="J46" s="77"/>
    </row>
    <row r="47" spans="1:10" ht="20.5" thickBot="1" x14ac:dyDescent="0.4">
      <c r="A47" s="166" t="s">
        <v>195</v>
      </c>
      <c r="B47" s="135"/>
      <c r="C47" s="135"/>
      <c r="D47" s="135"/>
      <c r="E47" s="135"/>
      <c r="F47" s="135"/>
      <c r="G47" s="135"/>
      <c r="H47" s="135"/>
      <c r="I47" s="165"/>
      <c r="J47" s="77"/>
    </row>
    <row r="48" spans="1:10" x14ac:dyDescent="0.35">
      <c r="A48" s="164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35">
      <c r="A49" s="126" t="s">
        <v>259</v>
      </c>
      <c r="B49" s="124">
        <v>26</v>
      </c>
      <c r="C49" s="124">
        <v>1</v>
      </c>
      <c r="D49" s="124">
        <v>0</v>
      </c>
      <c r="E49" s="124">
        <v>2</v>
      </c>
      <c r="F49" s="124">
        <v>0</v>
      </c>
      <c r="G49" s="124">
        <v>0</v>
      </c>
      <c r="H49" s="124">
        <v>0</v>
      </c>
      <c r="I49" s="163">
        <f t="shared" ref="I49:I60" si="6">B49+C49+D49-E49-F49-G49+H49</f>
        <v>25</v>
      </c>
      <c r="J49" s="77"/>
    </row>
    <row r="50" spans="1:10" x14ac:dyDescent="0.35">
      <c r="A50" s="126" t="s">
        <v>258</v>
      </c>
      <c r="B50" s="124">
        <v>0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63">
        <f t="shared" si="6"/>
        <v>0</v>
      </c>
      <c r="J50" s="77"/>
    </row>
    <row r="51" spans="1:10" x14ac:dyDescent="0.35">
      <c r="A51" s="126" t="s">
        <v>257</v>
      </c>
      <c r="B51" s="124">
        <v>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63">
        <f t="shared" si="6"/>
        <v>1</v>
      </c>
      <c r="J51" s="77"/>
    </row>
    <row r="52" spans="1:10" x14ac:dyDescent="0.35">
      <c r="A52" s="126" t="s">
        <v>256</v>
      </c>
      <c r="B52" s="124">
        <v>116</v>
      </c>
      <c r="C52" s="124">
        <v>2</v>
      </c>
      <c r="D52" s="124">
        <v>0</v>
      </c>
      <c r="E52" s="124">
        <v>0</v>
      </c>
      <c r="F52" s="124">
        <v>0</v>
      </c>
      <c r="G52" s="124">
        <v>0</v>
      </c>
      <c r="H52" s="124">
        <v>0</v>
      </c>
      <c r="I52" s="163">
        <f t="shared" si="6"/>
        <v>118</v>
      </c>
      <c r="J52" s="77"/>
    </row>
    <row r="53" spans="1:10" x14ac:dyDescent="0.3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3">
        <f t="shared" si="6"/>
        <v>0</v>
      </c>
      <c r="J53" s="77"/>
    </row>
    <row r="54" spans="1:10" x14ac:dyDescent="0.35">
      <c r="A54" s="126" t="s">
        <v>254</v>
      </c>
      <c r="B54" s="124">
        <v>22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63">
        <f t="shared" si="6"/>
        <v>22</v>
      </c>
      <c r="J54" s="77"/>
    </row>
    <row r="55" spans="1:10" x14ac:dyDescent="0.3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63">
        <f t="shared" si="6"/>
        <v>1</v>
      </c>
      <c r="J55" s="77"/>
    </row>
    <row r="56" spans="1:10" x14ac:dyDescent="0.35">
      <c r="A56" s="126" t="s">
        <v>252</v>
      </c>
      <c r="B56" s="124">
        <v>0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63">
        <f t="shared" si="6"/>
        <v>0</v>
      </c>
      <c r="J56" s="77"/>
    </row>
    <row r="57" spans="1:10" x14ac:dyDescent="0.3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3">
        <f t="shared" si="6"/>
        <v>0</v>
      </c>
      <c r="J57" s="77"/>
    </row>
    <row r="58" spans="1:10" x14ac:dyDescent="0.3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3">
        <f t="shared" si="6"/>
        <v>0</v>
      </c>
      <c r="J58" s="77"/>
    </row>
    <row r="59" spans="1:10" x14ac:dyDescent="0.35">
      <c r="A59" s="126" t="s">
        <v>249</v>
      </c>
      <c r="B59" s="124">
        <v>0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63">
        <f t="shared" si="6"/>
        <v>0</v>
      </c>
      <c r="J59" s="77"/>
    </row>
    <row r="60" spans="1:10" x14ac:dyDescent="0.3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3">
        <f t="shared" si="6"/>
        <v>0</v>
      </c>
      <c r="J60" s="77"/>
    </row>
    <row r="61" spans="1:10" x14ac:dyDescent="0.35">
      <c r="A61" s="77"/>
      <c r="B61" s="77"/>
      <c r="C61" s="77"/>
      <c r="D61" s="77"/>
      <c r="E61" s="162"/>
      <c r="F61" s="162"/>
      <c r="G61" s="162"/>
      <c r="H61" s="162"/>
      <c r="I61" s="162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4.5" x14ac:dyDescent="0.35"/>
  <cols>
    <col min="1" max="1" width="69.81640625" bestFit="1" customWidth="1"/>
    <col min="2" max="2" width="17.54296875" bestFit="1" customWidth="1"/>
    <col min="3" max="3" width="16.1796875" bestFit="1" customWidth="1"/>
    <col min="4" max="4" width="15" bestFit="1" customWidth="1"/>
    <col min="5" max="5" width="15.7265625" bestFit="1" customWidth="1"/>
    <col min="6" max="6" width="14.453125" bestFit="1" customWidth="1"/>
    <col min="7" max="7" width="11.7265625" bestFit="1" customWidth="1"/>
    <col min="8" max="8" width="13.26953125" bestFit="1" customWidth="1"/>
    <col min="9" max="9" width="11.26953125" bestFit="1" customWidth="1"/>
    <col min="10" max="10" width="12.26953125" bestFit="1" customWidth="1"/>
    <col min="11" max="11" width="9.54296875" bestFit="1" customWidth="1"/>
    <col min="12" max="12" width="12" bestFit="1" customWidth="1"/>
    <col min="13" max="14" width="10.26953125" bestFit="1" customWidth="1"/>
    <col min="15" max="15" width="14.54296875" bestFit="1" customWidth="1"/>
    <col min="16" max="16" width="20.7265625" bestFit="1" customWidth="1"/>
    <col min="17" max="17" width="19.81640625" bestFit="1" customWidth="1"/>
    <col min="18" max="18" width="19" bestFit="1" customWidth="1"/>
    <col min="19" max="19" width="16.7265625" bestFit="1" customWidth="1"/>
    <col min="20" max="21" width="16.54296875" bestFit="1" customWidth="1"/>
    <col min="22" max="23" width="15.54296875" bestFit="1" customWidth="1"/>
    <col min="24" max="24" width="15.26953125" bestFit="1" customWidth="1"/>
    <col min="25" max="25" width="15.453125" bestFit="1" customWidth="1"/>
    <col min="26" max="26" width="16.453125" bestFit="1" customWidth="1"/>
    <col min="27" max="27" width="15.81640625" bestFit="1" customWidth="1"/>
    <col min="29" max="29" width="12.81640625" bestFit="1" customWidth="1"/>
  </cols>
  <sheetData>
    <row r="1" spans="1:16" ht="20.5" thickBot="1" x14ac:dyDescent="0.45">
      <c r="A1" s="2" t="s">
        <v>272</v>
      </c>
      <c r="B1" s="96"/>
      <c r="C1" s="95"/>
      <c r="D1" s="96"/>
      <c r="E1" s="183">
        <v>45473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35">
      <c r="A3" s="12"/>
      <c r="B3" s="212" t="s">
        <v>271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4"/>
    </row>
    <row r="4" spans="1:16" ht="42.5" thickBot="1" x14ac:dyDescent="0.4">
      <c r="A4" s="12"/>
      <c r="B4" s="155" t="s">
        <v>270</v>
      </c>
      <c r="C4" s="154" t="s">
        <v>269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3" t="s">
        <v>268</v>
      </c>
    </row>
    <row r="5" spans="1:16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0.5" thickBot="1" x14ac:dyDescent="0.4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8"/>
    </row>
    <row r="9" spans="1:16" x14ac:dyDescent="0.35">
      <c r="A9" s="12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35">
      <c r="A10" s="177" t="s">
        <v>194</v>
      </c>
      <c r="B10" s="145">
        <f t="shared" ref="B10:O10" si="0">SUM(B14:B29)</f>
        <v>176219844.77149209</v>
      </c>
      <c r="C10" s="145">
        <f t="shared" si="0"/>
        <v>14686227.702745656</v>
      </c>
      <c r="D10" s="145">
        <f t="shared" si="0"/>
        <v>908996.5554543261</v>
      </c>
      <c r="E10" s="145">
        <f t="shared" si="0"/>
        <v>40560.942459395854</v>
      </c>
      <c r="F10" s="145">
        <f t="shared" si="0"/>
        <v>3964.9573045237153</v>
      </c>
      <c r="G10" s="145">
        <f t="shared" si="0"/>
        <v>1900751.8573607428</v>
      </c>
      <c r="H10" s="145">
        <f t="shared" si="0"/>
        <v>2122510.4061800553</v>
      </c>
      <c r="I10" s="145">
        <f t="shared" si="0"/>
        <v>10125798.732215879</v>
      </c>
      <c r="J10" s="145">
        <f t="shared" si="0"/>
        <v>-24870.722315890205</v>
      </c>
      <c r="K10" s="145">
        <f t="shared" si="0"/>
        <v>555838.57737860002</v>
      </c>
      <c r="L10" s="145">
        <f t="shared" si="0"/>
        <v>4773982.835066827</v>
      </c>
      <c r="M10" s="145">
        <f t="shared" si="0"/>
        <v>1203300.1536173169</v>
      </c>
      <c r="N10" s="145">
        <f t="shared" si="0"/>
        <v>1376959.3465457037</v>
      </c>
      <c r="O10" s="145">
        <f t="shared" si="0"/>
        <v>136609.35839989735</v>
      </c>
      <c r="P10" s="145">
        <f>B10+C10-D10-E10-F10-G10-H10-I10+J10-K10+L10-M10++N10+O10</f>
        <v>180307031.10996342</v>
      </c>
    </row>
    <row r="11" spans="1:16" ht="15" thickBo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5" thickBot="1" x14ac:dyDescent="0.4">
      <c r="A12" s="129" t="s">
        <v>194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1"/>
    </row>
    <row r="13" spans="1:16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35">
      <c r="A14" s="126" t="s">
        <v>224</v>
      </c>
      <c r="B14" s="124">
        <v>77081021.716961086</v>
      </c>
      <c r="C14" s="124">
        <v>4089522.82541211</v>
      </c>
      <c r="D14" s="124">
        <v>420031.00015268126</v>
      </c>
      <c r="E14" s="124">
        <v>13065.571038616476</v>
      </c>
      <c r="F14" s="124">
        <v>3087.8873599999997</v>
      </c>
      <c r="G14" s="124">
        <v>54406.904923998423</v>
      </c>
      <c r="H14" s="124">
        <v>30537.267606223151</v>
      </c>
      <c r="I14" s="124">
        <v>4084459.7204051381</v>
      </c>
      <c r="J14" s="124">
        <v>560.57172000000003</v>
      </c>
      <c r="K14" s="124">
        <v>38182.323624149321</v>
      </c>
      <c r="L14" s="124">
        <v>2297150.1415399425</v>
      </c>
      <c r="M14" s="124">
        <v>20982.261440554499</v>
      </c>
      <c r="N14" s="124">
        <v>98754.186606332893</v>
      </c>
      <c r="O14" s="124">
        <v>1.1410057044940913E-2</v>
      </c>
      <c r="P14" s="145">
        <f>B14+C14-D14-E14-F14-G14-H14-I14+J14-K14+L14-M14++N14+O14</f>
        <v>78902256.517098159</v>
      </c>
    </row>
    <row r="15" spans="1:16" x14ac:dyDescent="0.35">
      <c r="A15" s="126" t="s">
        <v>223</v>
      </c>
      <c r="B15" s="124">
        <v>2219696.5831989506</v>
      </c>
      <c r="C15" s="124">
        <v>94980.948396386724</v>
      </c>
      <c r="D15" s="124">
        <v>1146.423797471936</v>
      </c>
      <c r="E15" s="124">
        <v>23411.711159999999</v>
      </c>
      <c r="F15" s="124">
        <v>0.12</v>
      </c>
      <c r="G15" s="124">
        <v>0</v>
      </c>
      <c r="H15" s="124">
        <v>6.0999999999967298E-4</v>
      </c>
      <c r="I15" s="124">
        <v>242737.84029460759</v>
      </c>
      <c r="J15" s="124">
        <v>0</v>
      </c>
      <c r="K15" s="124">
        <v>10106.083920000001</v>
      </c>
      <c r="L15" s="124">
        <v>40912.433719111796</v>
      </c>
      <c r="M15" s="124">
        <v>0</v>
      </c>
      <c r="N15" s="124">
        <v>68806.715870693108</v>
      </c>
      <c r="O15" s="124">
        <v>-0.18856000344385393</v>
      </c>
      <c r="P15" s="145">
        <f>B15+C15-D15-E15-F15-G15-H15-I15+J15-K15+L15-M15++N15+O15</f>
        <v>2146994.3128430592</v>
      </c>
    </row>
    <row r="16" spans="1:16" x14ac:dyDescent="0.35">
      <c r="A16" s="126" t="s">
        <v>222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35">
      <c r="A17" s="126" t="s">
        <v>221</v>
      </c>
      <c r="B17" s="124">
        <v>5261255.2300898414</v>
      </c>
      <c r="C17" s="124">
        <v>839150.17447383958</v>
      </c>
      <c r="D17" s="124">
        <v>6768.8841721121644</v>
      </c>
      <c r="E17" s="124">
        <v>2347.5650111437271</v>
      </c>
      <c r="F17" s="124">
        <v>340.77482452371532</v>
      </c>
      <c r="G17" s="124">
        <v>-23.383363040289964</v>
      </c>
      <c r="H17" s="124">
        <v>110.6571991514087</v>
      </c>
      <c r="I17" s="124">
        <v>747673.62107375439</v>
      </c>
      <c r="J17" s="124">
        <v>0</v>
      </c>
      <c r="K17" s="124">
        <v>49015.987903974841</v>
      </c>
      <c r="L17" s="124">
        <v>162086.7378464239</v>
      </c>
      <c r="M17" s="124">
        <v>0</v>
      </c>
      <c r="N17" s="124">
        <v>-24119.468896578801</v>
      </c>
      <c r="O17" s="124">
        <v>8.571000225856551E-2</v>
      </c>
      <c r="P17" s="145">
        <f>B17+C17-D17-E17-F17-G17-H17-I17+J17-K17+L17-M17++N17+O17</f>
        <v>5432138.6524019083</v>
      </c>
    </row>
    <row r="18" spans="1:16" x14ac:dyDescent="0.35">
      <c r="A18" s="126" t="s">
        <v>220</v>
      </c>
      <c r="B18" s="124">
        <v>3371412.1947295708</v>
      </c>
      <c r="C18" s="124">
        <v>189572.50055257697</v>
      </c>
      <c r="D18" s="124">
        <v>10212.196262464871</v>
      </c>
      <c r="E18" s="124">
        <v>420.60360000000003</v>
      </c>
      <c r="F18" s="124">
        <v>209.65103999999999</v>
      </c>
      <c r="G18" s="124">
        <v>0</v>
      </c>
      <c r="H18" s="124">
        <v>0</v>
      </c>
      <c r="I18" s="124">
        <v>68323.096680000104</v>
      </c>
      <c r="J18" s="124">
        <v>0</v>
      </c>
      <c r="K18" s="124">
        <v>430857.8641004758</v>
      </c>
      <c r="L18" s="124">
        <v>142051.34255816299</v>
      </c>
      <c r="M18" s="124">
        <v>0</v>
      </c>
      <c r="N18" s="124">
        <v>276738.38471732545</v>
      </c>
      <c r="O18" s="124">
        <v>136611.00000000803</v>
      </c>
      <c r="P18" s="145">
        <f>B18+C18-D18-E18-F18-G18-H18-I18+J18-K18+L18-M18++N18+O18</f>
        <v>3606362.010874704</v>
      </c>
    </row>
    <row r="19" spans="1:16" x14ac:dyDescent="0.35">
      <c r="A19" s="126" t="s">
        <v>219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35">
      <c r="A20" s="126" t="s">
        <v>218</v>
      </c>
      <c r="B20" s="124">
        <v>23506469.384890962</v>
      </c>
      <c r="C20" s="124">
        <v>4059058.8875916204</v>
      </c>
      <c r="D20" s="124">
        <v>203542.60698498195</v>
      </c>
      <c r="E20" s="124">
        <v>4.9489999999999998</v>
      </c>
      <c r="F20" s="124">
        <v>0</v>
      </c>
      <c r="G20" s="124">
        <v>7634.2028799999989</v>
      </c>
      <c r="H20" s="124">
        <v>45725.138279999999</v>
      </c>
      <c r="I20" s="124">
        <v>3458200.8785138931</v>
      </c>
      <c r="J20" s="124">
        <v>323.38655999999997</v>
      </c>
      <c r="K20" s="124">
        <v>10731.98972</v>
      </c>
      <c r="L20" s="124">
        <v>581779.67877349223</v>
      </c>
      <c r="M20" s="124">
        <v>28241.724320000001</v>
      </c>
      <c r="N20" s="124">
        <v>-323.93318153467771</v>
      </c>
      <c r="O20" s="124">
        <v>-1.195410041789728</v>
      </c>
      <c r="P20" s="145">
        <f>B20+C20-D20-E20-F20-G20-H20-I20+J20-K20+L20-M20++N20+O20</f>
        <v>24393224.71952562</v>
      </c>
    </row>
    <row r="21" spans="1:16" x14ac:dyDescent="0.35">
      <c r="A21" s="126" t="s">
        <v>217</v>
      </c>
      <c r="B21" s="124">
        <v>11845040.781468773</v>
      </c>
      <c r="C21" s="124">
        <v>1547849.3791131778</v>
      </c>
      <c r="D21" s="124">
        <v>141991.8437012916</v>
      </c>
      <c r="E21" s="124">
        <v>251.26476</v>
      </c>
      <c r="F21" s="124">
        <v>0</v>
      </c>
      <c r="G21" s="124">
        <v>8026.0076399998998</v>
      </c>
      <c r="H21" s="124">
        <v>497.30399999999997</v>
      </c>
      <c r="I21" s="124">
        <v>1364726.5015125009</v>
      </c>
      <c r="J21" s="124">
        <v>20.116199999999999</v>
      </c>
      <c r="K21" s="124">
        <v>935.05071999999996</v>
      </c>
      <c r="L21" s="124">
        <v>193464.95563815106</v>
      </c>
      <c r="M21" s="124">
        <v>6.0800450687151297</v>
      </c>
      <c r="N21" s="124">
        <v>1142160.1116111842</v>
      </c>
      <c r="O21" s="124">
        <v>-0.1914393290062435</v>
      </c>
      <c r="P21" s="145">
        <f>B21+C21-D21-E21-F21-G21-H21-I21+J21-K21+L21-M21++N21+O21</f>
        <v>13212101.100213094</v>
      </c>
    </row>
    <row r="22" spans="1:16" x14ac:dyDescent="0.35">
      <c r="A22" s="126" t="s">
        <v>216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x14ac:dyDescent="0.35">
      <c r="A23" s="126" t="s">
        <v>193</v>
      </c>
      <c r="B23" s="124">
        <v>57975.051849999996</v>
      </c>
      <c r="C23" s="124">
        <v>14408.527509999991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638.74299999999994</v>
      </c>
      <c r="O23" s="124">
        <v>-2.2737367544323206E-13</v>
      </c>
      <c r="P23" s="145">
        <f>B23+C23-D23-E23-F23-G23-H23-I23+J23-K23+L23-M23++N23+O23</f>
        <v>73022.322359999991</v>
      </c>
    </row>
    <row r="24" spans="1:16" x14ac:dyDescent="0.35">
      <c r="A24" s="126" t="s">
        <v>215</v>
      </c>
      <c r="B24" s="124">
        <v>17612848.410524793</v>
      </c>
      <c r="C24" s="124">
        <v>2249650.2586023137</v>
      </c>
      <c r="D24" s="124">
        <v>34538.351709299837</v>
      </c>
      <c r="E24" s="124">
        <v>7.8441600000000014</v>
      </c>
      <c r="F24" s="124">
        <v>0</v>
      </c>
      <c r="G24" s="124">
        <v>1018655.0434344419</v>
      </c>
      <c r="H24" s="124">
        <v>1391244.0685452437</v>
      </c>
      <c r="I24" s="124">
        <v>102443.5944226508</v>
      </c>
      <c r="J24" s="124">
        <v>-1755.99422</v>
      </c>
      <c r="K24" s="124">
        <v>14.06588</v>
      </c>
      <c r="L24" s="124">
        <v>362818.82775149093</v>
      </c>
      <c r="M24" s="124">
        <v>441788.21943360876</v>
      </c>
      <c r="N24" s="124">
        <v>-72473.575563018268</v>
      </c>
      <c r="O24" s="124">
        <v>-0.40693746631950489</v>
      </c>
      <c r="P24" s="145">
        <f>B24+C24-D24-E24-F24-G24-H24-I24+J24-K24+L24-M24++N24+O24</f>
        <v>17162396.33257287</v>
      </c>
    </row>
    <row r="25" spans="1:16" x14ac:dyDescent="0.35">
      <c r="A25" s="126" t="s">
        <v>214</v>
      </c>
      <c r="B25" s="124">
        <v>28524596.943762865</v>
      </c>
      <c r="C25" s="124">
        <v>1188970.6158555131</v>
      </c>
      <c r="D25" s="124">
        <v>37348.843769997038</v>
      </c>
      <c r="E25" s="124">
        <v>77.558999999999997</v>
      </c>
      <c r="F25" s="124">
        <v>0</v>
      </c>
      <c r="G25" s="124">
        <v>496793.84606491169</v>
      </c>
      <c r="H25" s="124">
        <v>451853.31768104539</v>
      </c>
      <c r="I25" s="124">
        <v>17089.341222496878</v>
      </c>
      <c r="J25" s="124">
        <v>-21674.466294702801</v>
      </c>
      <c r="K25" s="124">
        <v>0</v>
      </c>
      <c r="L25" s="124">
        <v>886308.98462085193</v>
      </c>
      <c r="M25" s="124">
        <v>693509.44336313393</v>
      </c>
      <c r="N25" s="124">
        <v>-94641.45334118302</v>
      </c>
      <c r="O25" s="124">
        <v>3.0376670358236879E-2</v>
      </c>
      <c r="P25" s="145">
        <f>B25+C25-D25-E25-F25-G25-H25-I25+J25-K25+L25-M25++N25+O25</f>
        <v>28786888.303878427</v>
      </c>
    </row>
    <row r="26" spans="1:16" x14ac:dyDescent="0.35">
      <c r="A26" s="126" t="s">
        <v>213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35">
      <c r="A27" s="126" t="s">
        <v>212</v>
      </c>
      <c r="B27" s="124">
        <v>587700</v>
      </c>
      <c r="C27" s="124">
        <v>365320.86785000004</v>
      </c>
      <c r="D27" s="124">
        <v>0</v>
      </c>
      <c r="E27" s="124">
        <v>0</v>
      </c>
      <c r="F27" s="124">
        <v>0</v>
      </c>
      <c r="G27" s="124">
        <v>185113.11041000002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-0.20889000000897795</v>
      </c>
      <c r="P27" s="145">
        <f>B27+C27-D27-E27-F27-G27-H27-I27+J27-K27+L27-M27++N27+O27</f>
        <v>767907.54855000007</v>
      </c>
    </row>
    <row r="28" spans="1:16" x14ac:dyDescent="0.35">
      <c r="A28" s="126" t="s">
        <v>211</v>
      </c>
      <c r="B28" s="124">
        <v>5293727.9917872734</v>
      </c>
      <c r="C28" s="124">
        <v>47742.717388115234</v>
      </c>
      <c r="D28" s="124">
        <v>51963.74220296905</v>
      </c>
      <c r="E28" s="124">
        <v>949.73099890877802</v>
      </c>
      <c r="F28" s="124">
        <v>326.52408000000003</v>
      </c>
      <c r="G28" s="124">
        <v>95844.009848652102</v>
      </c>
      <c r="H28" s="124">
        <v>175187.09320695116</v>
      </c>
      <c r="I28" s="124">
        <v>40144.138090834967</v>
      </c>
      <c r="J28" s="124">
        <v>-5.1410900000000002</v>
      </c>
      <c r="K28" s="124">
        <v>15995.211509999999</v>
      </c>
      <c r="L28" s="124">
        <v>94980.54229920014</v>
      </c>
      <c r="M28" s="124">
        <v>10055.765254951173</v>
      </c>
      <c r="N28" s="124">
        <v>-18500.684900248561</v>
      </c>
      <c r="O28" s="124">
        <v>0.42214000033527554</v>
      </c>
      <c r="P28" s="145">
        <f>B28+C28-D28-E28-F28-G28-H28-I28+J28-K28+L28-M28++N28+O28</f>
        <v>5027479.6324310722</v>
      </c>
    </row>
    <row r="29" spans="1:16" x14ac:dyDescent="0.35">
      <c r="A29" s="126" t="s">
        <v>210</v>
      </c>
      <c r="B29" s="124">
        <v>858100.4822279471</v>
      </c>
      <c r="C29" s="124">
        <v>0</v>
      </c>
      <c r="D29" s="124">
        <v>1452.6627010564509</v>
      </c>
      <c r="E29" s="124">
        <v>24.143730726862501</v>
      </c>
      <c r="F29" s="124">
        <v>0</v>
      </c>
      <c r="G29" s="124">
        <v>34302.11552177908</v>
      </c>
      <c r="H29" s="124">
        <v>27355.559051440519</v>
      </c>
      <c r="I29" s="124">
        <v>0</v>
      </c>
      <c r="J29" s="124">
        <v>-2339.1951911874003</v>
      </c>
      <c r="K29" s="124">
        <v>0</v>
      </c>
      <c r="L29" s="124">
        <v>12429.190320000009</v>
      </c>
      <c r="M29" s="124">
        <v>8716.6597600000005</v>
      </c>
      <c r="N29" s="124">
        <v>-79.679377268648011</v>
      </c>
      <c r="O29" s="124">
        <v>-1.1687006917782128E-10</v>
      </c>
      <c r="P29" s="145">
        <f>B29+C29-D29-E29-F29-G29-H29-I29+J29-K29+L29-M29++N29+O29</f>
        <v>796259.65721448802</v>
      </c>
    </row>
    <row r="30" spans="1:16" x14ac:dyDescent="0.35">
      <c r="A30" s="7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1f4b8961a308e8052b7ea8bc0917a80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b3dddf21a050fa7f903b2f73badbe550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D43E4-B55B-42B2-8974-ED7BB6B47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D664C-5A42-4AF8-A317-91E8777DD145}">
  <ds:schemaRefs>
    <ds:schemaRef ds:uri="http://schemas.microsoft.com/office/2006/metadata/properties"/>
    <ds:schemaRef ds:uri="http://schemas.microsoft.com/office/infopath/2007/PartnerControls"/>
    <ds:schemaRef ds:uri="1b0ab29f-68ca-403e-a904-2e369ca89591"/>
    <ds:schemaRef ds:uri="2b545649-968c-43bb-9458-2d8011529dff"/>
  </ds:schemaRefs>
</ds:datastoreItem>
</file>

<file path=customXml/itemProps3.xml><?xml version="1.0" encoding="utf-8"?>
<ds:datastoreItem xmlns:ds="http://schemas.openxmlformats.org/officeDocument/2006/customXml" ds:itemID="{93FC6DFE-83A7-4C1A-8451-94038D2F1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2024-09-05T10:16:04Z</dcterms:created>
  <dcterms:modified xsi:type="dcterms:W3CDTF">2024-10-04T12:35:07Z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