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Gage\OneDrive - ASISA\Statistics\Long-term insurance General (incl. website)\"/>
    </mc:Choice>
  </mc:AlternateContent>
  <xr:revisionPtr revIDLastSave="0" documentId="8_{53DA74A1-78B7-4E18-B4E2-A822410C20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1" sheetId="3" r:id="rId1"/>
    <sheet name="OF2" sheetId="4" r:id="rId2"/>
    <sheet name="OF4" sheetId="5" r:id="rId3"/>
    <sheet name="A1" sheetId="6" r:id="rId4"/>
    <sheet name="TP1" sheetId="7" r:id="rId5"/>
    <sheet name="M1.1" sheetId="8" r:id="rId6"/>
    <sheet name="M1.2" sheetId="9" r:id="rId7"/>
    <sheet name="M1.3" sheetId="10" r:id="rId8"/>
    <sheet name="M2.1" sheetId="11" r:id="rId9"/>
    <sheet name="M2.2" sheetId="12" r:id="rId10"/>
    <sheet name="M2.3" sheetId="13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3" l="1"/>
  <c r="B13" i="13" s="1"/>
  <c r="C10" i="13"/>
  <c r="B11" i="13"/>
  <c r="C11" i="13"/>
  <c r="B12" i="13"/>
  <c r="C12" i="13"/>
  <c r="C13" i="13" s="1"/>
  <c r="B10" i="12"/>
  <c r="C10" i="12"/>
  <c r="D10" i="12"/>
  <c r="E10" i="12"/>
  <c r="F10" i="12"/>
  <c r="G10" i="12"/>
  <c r="H10" i="12"/>
  <c r="I10" i="12"/>
  <c r="J16" i="12"/>
  <c r="J19" i="12"/>
  <c r="J22" i="12"/>
  <c r="J23" i="12"/>
  <c r="J26" i="12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4" i="11"/>
  <c r="P15" i="11"/>
  <c r="P17" i="11"/>
  <c r="P18" i="11"/>
  <c r="P20" i="11"/>
  <c r="P21" i="11"/>
  <c r="P23" i="11"/>
  <c r="P24" i="11"/>
  <c r="P25" i="11"/>
  <c r="P27" i="11"/>
  <c r="P28" i="11"/>
  <c r="P29" i="11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B10" i="9"/>
  <c r="C10" i="9"/>
  <c r="D10" i="9"/>
  <c r="E10" i="9"/>
  <c r="F10" i="9"/>
  <c r="H10" i="9"/>
  <c r="I10" i="9"/>
  <c r="J16" i="9"/>
  <c r="J19" i="9"/>
  <c r="J22" i="9"/>
  <c r="J23" i="9"/>
  <c r="J26" i="9"/>
  <c r="B10" i="8"/>
  <c r="C10" i="8"/>
  <c r="D10" i="8"/>
  <c r="E10" i="8"/>
  <c r="F10" i="8"/>
  <c r="G10" i="8"/>
  <c r="H10" i="8"/>
  <c r="I10" i="8"/>
  <c r="J10" i="8"/>
  <c r="K10" i="8"/>
  <c r="N10" i="8"/>
  <c r="O10" i="8"/>
  <c r="Q10" i="8"/>
  <c r="R10" i="8"/>
  <c r="S10" i="8"/>
  <c r="T10" i="8"/>
  <c r="U10" i="8"/>
  <c r="V10" i="8"/>
  <c r="W10" i="8"/>
  <c r="X10" i="8"/>
  <c r="Y10" i="8"/>
  <c r="Z10" i="8"/>
  <c r="AA10" i="8"/>
  <c r="AB10" i="8"/>
  <c r="P14" i="8"/>
  <c r="AC14" i="8"/>
  <c r="P15" i="8"/>
  <c r="AC15" i="8"/>
  <c r="P17" i="8"/>
  <c r="AC17" i="8"/>
  <c r="P18" i="8"/>
  <c r="AC18" i="8"/>
  <c r="P20" i="8"/>
  <c r="AC20" i="8"/>
  <c r="P21" i="8"/>
  <c r="AC21" i="8"/>
  <c r="P23" i="8"/>
  <c r="AC23" i="8"/>
  <c r="P24" i="8"/>
  <c r="AC24" i="8"/>
  <c r="P25" i="8"/>
  <c r="AC25" i="8"/>
  <c r="P27" i="8"/>
  <c r="AC27" i="8"/>
  <c r="P28" i="8"/>
  <c r="AC28" i="8"/>
  <c r="P29" i="8"/>
  <c r="AC29" i="8"/>
  <c r="B10" i="7"/>
  <c r="D10" i="7"/>
  <c r="F10" i="7"/>
  <c r="F14" i="7" s="1"/>
  <c r="E58" i="4" s="1"/>
  <c r="C18" i="3" s="1"/>
  <c r="I10" i="7"/>
  <c r="J10" i="7"/>
  <c r="J14" i="7" s="1"/>
  <c r="K10" i="7"/>
  <c r="K11" i="7"/>
  <c r="M11" i="7"/>
  <c r="N11" i="7"/>
  <c r="K12" i="7"/>
  <c r="M12" i="7"/>
  <c r="N12" i="7"/>
  <c r="K13" i="7"/>
  <c r="M13" i="7"/>
  <c r="N13" i="7"/>
  <c r="B14" i="7"/>
  <c r="E57" i="4" s="1"/>
  <c r="K18" i="7"/>
  <c r="M18" i="7"/>
  <c r="N18" i="7"/>
  <c r="K19" i="7"/>
  <c r="M19" i="7"/>
  <c r="N19" i="7"/>
  <c r="K20" i="7"/>
  <c r="M20" i="7"/>
  <c r="N20" i="7"/>
  <c r="K21" i="7"/>
  <c r="M21" i="7"/>
  <c r="N21" i="7"/>
  <c r="C14" i="6"/>
  <c r="D14" i="6"/>
  <c r="F14" i="6"/>
  <c r="G14" i="6"/>
  <c r="E15" i="6"/>
  <c r="H15" i="6"/>
  <c r="E16" i="6"/>
  <c r="H16" i="6"/>
  <c r="E17" i="6"/>
  <c r="H17" i="6"/>
  <c r="I17" i="6" s="1"/>
  <c r="E18" i="6"/>
  <c r="H18" i="6"/>
  <c r="E19" i="6"/>
  <c r="H19" i="6"/>
  <c r="E20" i="6"/>
  <c r="H20" i="6"/>
  <c r="E21" i="6"/>
  <c r="H21" i="6"/>
  <c r="E22" i="6"/>
  <c r="H22" i="6"/>
  <c r="C24" i="6"/>
  <c r="D24" i="6"/>
  <c r="F24" i="6"/>
  <c r="G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C35" i="6"/>
  <c r="D35" i="6"/>
  <c r="F35" i="6"/>
  <c r="G35" i="6"/>
  <c r="E36" i="6"/>
  <c r="H36" i="6"/>
  <c r="E37" i="6"/>
  <c r="H37" i="6"/>
  <c r="E38" i="6"/>
  <c r="H38" i="6"/>
  <c r="E39" i="6"/>
  <c r="H39" i="6"/>
  <c r="E40" i="6"/>
  <c r="H40" i="6"/>
  <c r="C42" i="6"/>
  <c r="D42" i="6"/>
  <c r="F42" i="6"/>
  <c r="G42" i="6"/>
  <c r="E43" i="6"/>
  <c r="H43" i="6"/>
  <c r="E44" i="6"/>
  <c r="H44" i="6"/>
  <c r="E45" i="6"/>
  <c r="H45" i="6"/>
  <c r="E46" i="6"/>
  <c r="H46" i="6"/>
  <c r="E47" i="6"/>
  <c r="H47" i="6"/>
  <c r="E48" i="6"/>
  <c r="H48" i="6"/>
  <c r="E49" i="6"/>
  <c r="H49" i="6"/>
  <c r="E50" i="6"/>
  <c r="H50" i="6"/>
  <c r="E51" i="6"/>
  <c r="H51" i="6"/>
  <c r="C53" i="6"/>
  <c r="D53" i="6"/>
  <c r="F53" i="6"/>
  <c r="G53" i="6"/>
  <c r="E54" i="6"/>
  <c r="H54" i="6"/>
  <c r="E55" i="6"/>
  <c r="H55" i="6"/>
  <c r="E56" i="6"/>
  <c r="H56" i="6"/>
  <c r="E57" i="6"/>
  <c r="H57" i="6"/>
  <c r="E58" i="6"/>
  <c r="H58" i="6"/>
  <c r="E59" i="6"/>
  <c r="H59" i="6"/>
  <c r="E60" i="6"/>
  <c r="H60" i="6"/>
  <c r="E61" i="6"/>
  <c r="H61" i="6"/>
  <c r="E62" i="6"/>
  <c r="H62" i="6"/>
  <c r="C64" i="6"/>
  <c r="D64" i="6"/>
  <c r="F64" i="6"/>
  <c r="G64" i="6"/>
  <c r="E65" i="6"/>
  <c r="H65" i="6"/>
  <c r="E66" i="6"/>
  <c r="H66" i="6"/>
  <c r="E67" i="6"/>
  <c r="H67" i="6"/>
  <c r="E68" i="6"/>
  <c r="H68" i="6"/>
  <c r="E69" i="6"/>
  <c r="H69" i="6"/>
  <c r="E70" i="6"/>
  <c r="H70" i="6"/>
  <c r="E71" i="6"/>
  <c r="H71" i="6"/>
  <c r="E72" i="6"/>
  <c r="H72" i="6"/>
  <c r="E73" i="6"/>
  <c r="H73" i="6"/>
  <c r="C75" i="6"/>
  <c r="D75" i="6"/>
  <c r="F75" i="6"/>
  <c r="G75" i="6"/>
  <c r="E76" i="6"/>
  <c r="H76" i="6"/>
  <c r="E77" i="6"/>
  <c r="H77" i="6"/>
  <c r="E78" i="6"/>
  <c r="H78" i="6"/>
  <c r="E79" i="6"/>
  <c r="H79" i="6"/>
  <c r="E80" i="6"/>
  <c r="H80" i="6"/>
  <c r="E81" i="6"/>
  <c r="H81" i="6"/>
  <c r="C83" i="6"/>
  <c r="D83" i="6"/>
  <c r="F83" i="6"/>
  <c r="G83" i="6"/>
  <c r="E84" i="6"/>
  <c r="H84" i="6"/>
  <c r="E85" i="6"/>
  <c r="H85" i="6"/>
  <c r="E86" i="6"/>
  <c r="H86" i="6"/>
  <c r="E87" i="6"/>
  <c r="H87" i="6"/>
  <c r="E88" i="6"/>
  <c r="H88" i="6"/>
  <c r="C90" i="6"/>
  <c r="D90" i="6"/>
  <c r="F90" i="6"/>
  <c r="G90" i="6"/>
  <c r="E91" i="6"/>
  <c r="H91" i="6"/>
  <c r="E92" i="6"/>
  <c r="H92" i="6"/>
  <c r="E93" i="6"/>
  <c r="H93" i="6"/>
  <c r="I93" i="6" s="1"/>
  <c r="E94" i="6"/>
  <c r="H94" i="6"/>
  <c r="E9" i="5"/>
  <c r="E10" i="5"/>
  <c r="E15" i="5"/>
  <c r="E24" i="5"/>
  <c r="E30" i="5"/>
  <c r="F14" i="4"/>
  <c r="F20" i="4"/>
  <c r="E30" i="4"/>
  <c r="F30" i="4"/>
  <c r="E37" i="4"/>
  <c r="F37" i="4"/>
  <c r="E51" i="4"/>
  <c r="F51" i="4"/>
  <c r="F55" i="4"/>
  <c r="E63" i="4"/>
  <c r="F63" i="4"/>
  <c r="E72" i="4"/>
  <c r="F72" i="4"/>
  <c r="E87" i="4"/>
  <c r="F87" i="4"/>
  <c r="E90" i="4"/>
  <c r="F90" i="4"/>
  <c r="E102" i="4"/>
  <c r="E98" i="4" s="1"/>
  <c r="E107" i="4"/>
  <c r="F107" i="4"/>
  <c r="F106" i="4" s="1"/>
  <c r="E111" i="4"/>
  <c r="C5" i="3"/>
  <c r="C6" i="3"/>
  <c r="C11" i="3"/>
  <c r="I15" i="6" l="1"/>
  <c r="O12" i="7"/>
  <c r="M10" i="7"/>
  <c r="N10" i="7"/>
  <c r="F14" i="10"/>
  <c r="E20" i="5"/>
  <c r="E14" i="10"/>
  <c r="K14" i="7"/>
  <c r="O13" i="7"/>
  <c r="I91" i="6"/>
  <c r="I88" i="6"/>
  <c r="I87" i="6"/>
  <c r="I86" i="6"/>
  <c r="I84" i="6"/>
  <c r="H83" i="6"/>
  <c r="I83" i="6" s="1"/>
  <c r="E83" i="6"/>
  <c r="I81" i="6"/>
  <c r="I78" i="6"/>
  <c r="I77" i="6"/>
  <c r="I73" i="6"/>
  <c r="I72" i="6"/>
  <c r="I71" i="6"/>
  <c r="I70" i="6"/>
  <c r="I68" i="6"/>
  <c r="I67" i="6"/>
  <c r="I66" i="6"/>
  <c r="I62" i="6"/>
  <c r="I61" i="6"/>
  <c r="I59" i="6"/>
  <c r="I58" i="6"/>
  <c r="I57" i="6"/>
  <c r="I56" i="6"/>
  <c r="I55" i="6"/>
  <c r="I51" i="6"/>
  <c r="I50" i="6"/>
  <c r="I49" i="6"/>
  <c r="I48" i="6"/>
  <c r="I47" i="6"/>
  <c r="I46" i="6"/>
  <c r="I44" i="6"/>
  <c r="E42" i="6"/>
  <c r="E24" i="4" s="1"/>
  <c r="I40" i="6"/>
  <c r="I39" i="6"/>
  <c r="I37" i="6"/>
  <c r="I33" i="6"/>
  <c r="I32" i="6"/>
  <c r="I31" i="6"/>
  <c r="I30" i="6"/>
  <c r="I29" i="6"/>
  <c r="I28" i="6"/>
  <c r="I27" i="6"/>
  <c r="I26" i="6"/>
  <c r="I21" i="6"/>
  <c r="I20" i="6"/>
  <c r="I19" i="6"/>
  <c r="I18" i="6"/>
  <c r="F118" i="4"/>
  <c r="F59" i="4"/>
  <c r="E106" i="4"/>
  <c r="E118" i="4" s="1"/>
  <c r="F78" i="4"/>
  <c r="F44" i="4"/>
  <c r="E5" i="5"/>
  <c r="I94" i="6"/>
  <c r="E90" i="6"/>
  <c r="H90" i="6"/>
  <c r="I92" i="6"/>
  <c r="I85" i="6"/>
  <c r="I80" i="6"/>
  <c r="I79" i="6"/>
  <c r="E75" i="6"/>
  <c r="E27" i="4" s="1"/>
  <c r="H75" i="6"/>
  <c r="I76" i="6"/>
  <c r="H64" i="6"/>
  <c r="I69" i="6"/>
  <c r="E64" i="6"/>
  <c r="E26" i="4" s="1"/>
  <c r="I65" i="6"/>
  <c r="I60" i="6"/>
  <c r="H53" i="6"/>
  <c r="E53" i="6"/>
  <c r="E25" i="4" s="1"/>
  <c r="I54" i="6"/>
  <c r="H42" i="6"/>
  <c r="I45" i="6"/>
  <c r="I43" i="6"/>
  <c r="H35" i="6"/>
  <c r="I38" i="6"/>
  <c r="E35" i="6"/>
  <c r="I36" i="6"/>
  <c r="E24" i="6"/>
  <c r="H24" i="6"/>
  <c r="I24" i="6" s="1"/>
  <c r="B8" i="6"/>
  <c r="E22" i="4"/>
  <c r="B5" i="6"/>
  <c r="I25" i="6"/>
  <c r="I22" i="6"/>
  <c r="H14" i="6"/>
  <c r="I16" i="6"/>
  <c r="B4" i="6"/>
  <c r="O21" i="7"/>
  <c r="O20" i="7"/>
  <c r="D14" i="7"/>
  <c r="O19" i="7"/>
  <c r="I14" i="7"/>
  <c r="E56" i="4" s="1"/>
  <c r="E55" i="4" s="1"/>
  <c r="E59" i="4" s="1"/>
  <c r="E78" i="4" s="1"/>
  <c r="C19" i="3" s="1"/>
  <c r="O18" i="7"/>
  <c r="N14" i="7"/>
  <c r="E16" i="4" s="1"/>
  <c r="E14" i="4" s="1"/>
  <c r="O11" i="7"/>
  <c r="AC10" i="8"/>
  <c r="P10" i="8"/>
  <c r="J10" i="9"/>
  <c r="I13" i="10"/>
  <c r="G14" i="10"/>
  <c r="C14" i="10"/>
  <c r="H14" i="10"/>
  <c r="D14" i="10"/>
  <c r="I12" i="10"/>
  <c r="B14" i="10"/>
  <c r="I11" i="10"/>
  <c r="P10" i="11"/>
  <c r="J10" i="12"/>
  <c r="O10" i="7"/>
  <c r="O14" i="7" s="1"/>
  <c r="M14" i="7"/>
  <c r="E29" i="4"/>
  <c r="E28" i="4"/>
  <c r="B9" i="6"/>
  <c r="E14" i="6"/>
  <c r="E35" i="5"/>
  <c r="C17" i="3" l="1"/>
  <c r="I42" i="6"/>
  <c r="F80" i="4"/>
  <c r="I90" i="6"/>
  <c r="I75" i="6"/>
  <c r="I64" i="6"/>
  <c r="I53" i="6"/>
  <c r="I35" i="6"/>
  <c r="E23" i="4"/>
  <c r="B7" i="6"/>
  <c r="B3" i="6"/>
  <c r="I14" i="10"/>
  <c r="I14" i="6"/>
  <c r="E21" i="4"/>
  <c r="E20" i="4" s="1"/>
  <c r="E44" i="4" s="1"/>
  <c r="E80" i="4" s="1"/>
</calcChain>
</file>

<file path=xl/sharedStrings.xml><?xml version="1.0" encoding="utf-8"?>
<sst xmlns="http://schemas.openxmlformats.org/spreadsheetml/2006/main" count="554" uniqueCount="277">
  <si>
    <t>Total</t>
  </si>
  <si>
    <t>Risk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</si>
  <si>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</si>
  <si>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</si>
  <si>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</si>
  <si>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</si>
  <si>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</si>
  <si>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</si>
  <si>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</si>
  <si>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</si>
  <si>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</si>
  <si>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</si>
  <si>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</si>
  <si>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</si>
  <si>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</si>
  <si>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</si>
  <si>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</si>
  <si>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</si>
  <si>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</si>
  <si>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</si>
  <si>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</si>
  <si>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</si>
  <si>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</si>
  <si>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</si>
  <si>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</si>
  <si>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</si>
  <si>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</si>
  <si>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</si>
  <si>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</si>
  <si>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</si>
  <si>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</si>
  <si>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</si>
  <si>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</si>
  <si>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</si>
  <si>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</si>
  <si>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</si>
  <si>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</si>
  <si>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</si>
  <si>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</si>
  <si>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</si>
  <si>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</si>
  <si>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Year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</si>
  <si>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</si>
  <si>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</si>
  <si>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</si>
  <si>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</si>
  <si>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</si>
  <si>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</si>
  <si>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</si>
  <si>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</si>
  <si>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</si>
  <si>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</si>
  <si>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</si>
  <si>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</si>
  <si>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</si>
  <si>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</si>
  <si>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</si>
  <si>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</si>
  <si>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</si>
  <si>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</si>
  <si>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</si>
  <si>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</si>
  <si>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</si>
  <si>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</si>
  <si>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</si>
  <si>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</si>
  <si>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</si>
  <si>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</si>
  <si>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</si>
  <si>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</si>
  <si>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</si>
  <si>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</si>
  <si>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</si>
  <si>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</si>
  <si>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</si>
  <si>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</si>
  <si>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</si>
  <si>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</si>
  <si>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</si>
  <si>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</si>
  <si>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</si>
  <si>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</si>
  <si>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</si>
  <si>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</si>
  <si>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</si>
  <si>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</si>
  <si>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</si>
  <si>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</si>
  <si>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</si>
  <si>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</si>
  <si>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</si>
  <si>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</si>
  <si>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</si>
  <si>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</si>
  <si>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</si>
  <si>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</si>
  <si>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</si>
  <si>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</si>
  <si>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</si>
  <si>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</si>
  <si>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</si>
  <si>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</si>
  <si>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</si>
  <si>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</si>
  <si>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</si>
  <si>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</si>
  <si>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</si>
  <si>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</si>
  <si>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</si>
  <si>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</si>
  <si>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</si>
  <si>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</si>
  <si>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</si>
  <si>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</si>
  <si>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</si>
  <si>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</si>
  <si>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</si>
  <si>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</si>
  <si>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</si>
  <si>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</si>
  <si>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</si>
  <si>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</si>
  <si>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</si>
  <si>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</si>
  <si>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</si>
  <si>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</si>
  <si>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</si>
  <si>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</si>
  <si>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</si>
  <si>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</si>
  <si>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</si>
  <si>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</si>
  <si>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</si>
  <si>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</si>
  <si>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</si>
  <si>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</si>
  <si>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</si>
  <si>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</si>
  <si>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</si>
  <si>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</si>
  <si>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</si>
  <si>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</si>
  <si>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</si>
  <si>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</si>
  <si>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</si>
  <si>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</si>
  <si>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</si>
  <si>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</si>
  <si>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</si>
  <si>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</si>
  <si>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</si>
  <si>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</si>
  <si>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</si>
  <si>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</si>
  <si>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</si>
  <si>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</si>
  <si>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</si>
  <si>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</si>
  <si>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</si>
  <si>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</si>
  <si>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</si>
  <si>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</si>
  <si>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</si>
  <si>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</si>
  <si>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</si>
  <si>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</si>
  <si>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</si>
  <si>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</si>
  <si>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</si>
  <si>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</si>
  <si>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</si>
  <si>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</si>
  <si>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</si>
  <si>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</si>
  <si>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</si>
  <si>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</si>
  <si>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</si>
  <si>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</si>
  <si>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</si>
  <si>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</si>
  <si>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</si>
  <si>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</si>
  <si>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</si>
  <si>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</si>
  <si>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</si>
  <si>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</si>
  <si>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</si>
  <si>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</si>
  <si>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</si>
  <si>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</si>
  <si>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</si>
  <si>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</si>
  <si>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</si>
  <si>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</si>
  <si>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</si>
  <si>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</si>
  <si>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</si>
  <si>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</si>
  <si>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</si>
  <si>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</si>
  <si>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</si>
  <si>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</si>
  <si>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</si>
  <si>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</si>
  <si>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</si>
  <si>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</si>
  <si>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</si>
  <si>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</si>
  <si>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</si>
  <si>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</si>
  <si>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</si>
  <si>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</si>
  <si>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</si>
  <si>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</si>
  <si>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</si>
  <si>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</si>
  <si>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</si>
  <si>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</si>
  <si>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</si>
  <si>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</si>
  <si>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</si>
  <si>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</si>
  <si>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</si>
  <si>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</si>
  <si>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</si>
  <si>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Year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</si>
  <si>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</si>
  <si>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</si>
  <si>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</si>
  <si>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</si>
  <si>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</si>
  <si>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</si>
  <si>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</si>
  <si>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</si>
  <si>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Year</t>
  </si>
  <si>
    <t>Number of Policies at Start of Year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</si>
  <si>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</si>
  <si>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</si>
  <si>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</si>
  <si>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</si>
  <si>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</si>
  <si>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Year</t>
  </si>
  <si>
    <t>Section 14 Transfers</t>
  </si>
  <si>
    <t>Transfers i.t.o. the Act</t>
  </si>
  <si>
    <t>Terminations</t>
  </si>
  <si>
    <t>New Schemes</t>
  </si>
  <si>
    <t>Number of Schemes at Start of Year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</si>
  <si>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</si>
  <si>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</si>
  <si>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</si>
  <si>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</si>
  <si>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</si>
  <si>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</si>
  <si>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</si>
  <si>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</si>
  <si>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</si>
  <si>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</si>
  <si>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</si>
  <si>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</si>
  <si>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</si>
  <si>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Year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</si>
  <si>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</si>
  <si>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</si>
  <si>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</si>
  <si>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</si>
  <si>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</si>
  <si>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Year</t>
  </si>
  <si>
    <t>Section M1.3: Number of Contracts - Inwards Reinsurance</t>
  </si>
  <si>
    <t>Premiums in Force at End of Year</t>
  </si>
  <si>
    <t>New Policies during Quarter</t>
  </si>
  <si>
    <t>Premiums in Force at Start of Year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</si>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</sst>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7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shrinkToFit="1"/>
    </xf>
    <xf numFmtId="166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5" fontId="8" fillId="2" borderId="0" xfId="1" applyNumberFormat="1" applyFont="1" applyFill="1" applyAlignment="1">
      <alignment vertic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3" borderId="2" xfId="1" applyNumberFormat="1" applyFont="1" applyFill="1" applyBorder="1" applyAlignment="1">
      <alignment vertical="center"/>
    </xf>
    <xf numFmtId="165" fontId="13" fillId="2" borderId="0" xfId="1" applyNumberFormat="1" applyFont="1" applyFill="1"/>
    <xf numFmtId="0" fontId="0" fillId="2" borderId="0" xfId="0" applyFill="1"/>
    <xf numFmtId="165" fontId="14" fillId="4" borderId="2" xfId="1" applyNumberFormat="1" applyFont="1" applyFill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167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5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5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5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2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2" borderId="0" xfId="1" applyNumberFormat="1" applyFont="1" applyFill="1"/>
    <xf numFmtId="165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2" borderId="0" xfId="1" applyNumberFormat="1" applyFill="1"/>
    <xf numFmtId="165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5" fontId="18" fillId="4" borderId="2" xfId="1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5" fontId="25" fillId="2" borderId="0" xfId="1" applyNumberFormat="1" applyFont="1" applyFill="1" applyAlignment="1">
      <alignment vertical="center" shrinkToFit="1"/>
    </xf>
    <xf numFmtId="0" fontId="3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5" fontId="25" fillId="4" borderId="2" xfId="1" applyNumberFormat="1" applyFont="1" applyFill="1" applyBorder="1" applyAlignment="1">
      <alignment vertical="center" shrinkToFit="1"/>
    </xf>
    <xf numFmtId="165" fontId="4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5" fontId="4" fillId="2" borderId="0" xfId="1" applyNumberFormat="1" applyFont="1" applyFill="1"/>
    <xf numFmtId="165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4" fillId="2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5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4" fillId="2" borderId="0" xfId="0" applyFont="1" applyFill="1"/>
    <xf numFmtId="165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5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5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5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5" fontId="42" fillId="2" borderId="21" xfId="0" applyNumberFormat="1" applyFont="1" applyFill="1" applyBorder="1" applyAlignment="1">
      <alignment horizontal="center" vertical="center"/>
    </xf>
    <xf numFmtId="165" fontId="42" fillId="2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5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8" fontId="4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5" fontId="39" fillId="4" borderId="2" xfId="1" applyNumberFormat="1" applyFont="1" applyFill="1" applyBorder="1" applyAlignment="1">
      <alignment horizontal="right" vertical="center" shrinkToFit="1"/>
    </xf>
    <xf numFmtId="165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5" fontId="25" fillId="2" borderId="0" xfId="1" applyNumberFormat="1" applyFont="1" applyFill="1" applyAlignment="1">
      <alignment vertical="center"/>
    </xf>
    <xf numFmtId="165" fontId="45" fillId="6" borderId="2" xfId="1" applyNumberFormat="1" applyFont="1" applyFill="1" applyBorder="1" applyAlignment="1" applyProtection="1">
      <alignment horizontal="center" vertical="center"/>
      <protection locked="0"/>
    </xf>
    <xf numFmtId="165" fontId="24" fillId="5" borderId="2" xfId="1" applyNumberFormat="1" applyFont="1" applyFill="1" applyBorder="1" applyAlignment="1" applyProtection="1">
      <alignment vertical="center"/>
      <protection locked="0"/>
    </xf>
    <xf numFmtId="165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5" fontId="32" fillId="2" borderId="32" xfId="1" applyNumberFormat="1" applyFont="1" applyFill="1" applyBorder="1" applyAlignment="1">
      <alignment horizontal="center" vertical="center" wrapText="1"/>
    </xf>
    <xf numFmtId="165" fontId="1" fillId="2" borderId="32" xfId="1" applyNumberForma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165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5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5" fontId="35" fillId="2" borderId="43" xfId="0" applyNumberFormat="1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5" fontId="15" fillId="2" borderId="8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 wrapText="1"/>
    </xf>
    <xf numFmtId="165" fontId="15" fillId="2" borderId="4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5" fillId="2" borderId="0" xfId="0" applyFont="1" applyFill="1"/>
    <xf numFmtId="165" fontId="25" fillId="4" borderId="2" xfId="1" applyNumberFormat="1" applyFont="1" applyFill="1" applyBorder="1" applyAlignment="1">
      <alignment horizontal="center"/>
    </xf>
    <xf numFmtId="165" fontId="32" fillId="2" borderId="0" xfId="1" applyNumberFormat="1" applyFont="1" applyFill="1"/>
    <xf numFmtId="165" fontId="32" fillId="2" borderId="43" xfId="0" applyNumberFormat="1" applyFont="1" applyFill="1" applyBorder="1" applyAlignment="1">
      <alignment horizontal="center"/>
    </xf>
    <xf numFmtId="165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5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5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2" fillId="2" borderId="0" xfId="0" applyFont="1" applyFill="1"/>
    <xf numFmtId="15" fontId="18" fillId="2" borderId="0" xfId="0" applyNumberFormat="1" applyFont="1" applyFill="1" applyAlignment="1">
      <alignment horizontal="center"/>
    </xf>
    <xf numFmtId="15" fontId="44" fillId="2" borderId="1" xfId="0" applyNumberFormat="1" applyFont="1" applyFill="1" applyBorder="1"/>
    <xf numFmtId="15" fontId="16" fillId="2" borderId="1" xfId="0" applyNumberFormat="1" applyFont="1" applyFill="1" applyBorder="1" applyAlignment="1">
      <alignment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2" xfId="1" applyNumberFormat="1" applyFont="1" applyFill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 wrapText="1"/>
    </xf>
    <xf numFmtId="165" fontId="42" fillId="2" borderId="11" xfId="0" applyNumberFormat="1" applyFont="1" applyFill="1" applyBorder="1" applyAlignment="1">
      <alignment horizontal="center" vertical="center"/>
    </xf>
    <xf numFmtId="165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5" fontId="42" fillId="2" borderId="25" xfId="0" applyNumberFormat="1" applyFont="1" applyFill="1" applyBorder="1" applyAlignment="1">
      <alignment horizontal="center" vertical="center"/>
    </xf>
    <xf numFmtId="165" fontId="42" fillId="2" borderId="22" xfId="0" applyNumberFormat="1" applyFont="1" applyFill="1" applyBorder="1" applyAlignment="1">
      <alignment horizontal="center" vertical="center"/>
    </xf>
    <xf numFmtId="165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abSelected="1" zoomScale="90" zoomScaleNormal="90" workbookViewId="0"/>
  </sheetViews>
  <sheetFormatPr defaultRowHeight="14.5" x14ac:dyDescent="0.35"/>
  <cols>
    <col min="1" max="1" width="69.54296875" bestFit="1" customWidth="1"/>
    <col min="3" max="3" width="14.6328125" bestFit="1" customWidth="1"/>
  </cols>
  <sheetData>
    <row r="1" spans="1:3" ht="20.5" thickBot="1" x14ac:dyDescent="0.4">
      <c r="A1" s="2" t="s">
        <v>42</v>
      </c>
      <c r="B1" s="21"/>
      <c r="C1" s="20"/>
    </row>
    <row r="2" spans="1:3" ht="15" thickBot="1" x14ac:dyDescent="0.4">
      <c r="A2" s="17"/>
      <c r="B2" s="17"/>
      <c r="C2" s="19">
        <v>44926</v>
      </c>
    </row>
    <row r="3" spans="1:3" ht="20.5" thickBot="1" x14ac:dyDescent="0.4">
      <c r="A3" s="18"/>
      <c r="B3" s="17"/>
      <c r="C3" s="16" t="s">
        <v>41</v>
      </c>
    </row>
    <row r="4" spans="1:3" ht="15.5" x14ac:dyDescent="0.35">
      <c r="A4" s="8" t="s">
        <v>40</v>
      </c>
      <c r="B4" s="7"/>
      <c r="C4" s="15"/>
    </row>
    <row r="5" spans="1:3" x14ac:dyDescent="0.35">
      <c r="A5" s="5" t="s">
        <v>30</v>
      </c>
      <c r="B5" s="4"/>
      <c r="C5" s="14">
        <f>IF(ISERROR(C13/C22),0,C13/C22)</f>
        <v>6.7108628903012919</v>
      </c>
    </row>
    <row r="6" spans="1:3" x14ac:dyDescent="0.35">
      <c r="A6" s="5" t="s">
        <v>29</v>
      </c>
      <c r="B6" s="4"/>
      <c r="C6" s="14">
        <f>IF(ISERROR(C14/C23),0,C14/C23)</f>
        <v>1.9611808517823912</v>
      </c>
    </row>
    <row r="7" spans="1:3" x14ac:dyDescent="0.35">
      <c r="A7" s="9"/>
      <c r="B7" s="7"/>
      <c r="C7" s="6"/>
    </row>
    <row r="8" spans="1:3" ht="15.5" x14ac:dyDescent="0.35">
      <c r="A8" s="8" t="s">
        <v>39</v>
      </c>
      <c r="B8" s="7"/>
      <c r="C8" s="6"/>
    </row>
    <row r="9" spans="1:3" x14ac:dyDescent="0.35">
      <c r="A9" s="5" t="s">
        <v>28</v>
      </c>
      <c r="B9" s="4"/>
      <c r="C9" s="10">
        <v>3698060871.6029778</v>
      </c>
    </row>
    <row r="10" spans="1:3" x14ac:dyDescent="0.35">
      <c r="A10" s="5" t="s">
        <v>27</v>
      </c>
      <c r="B10" s="4"/>
      <c r="C10" s="10">
        <v>3355813537.1877041</v>
      </c>
    </row>
    <row r="11" spans="1:3" x14ac:dyDescent="0.35">
      <c r="A11" s="5" t="s">
        <v>38</v>
      </c>
      <c r="B11" s="4"/>
      <c r="C11" s="13">
        <f>C9-C10</f>
        <v>342247334.41527367</v>
      </c>
    </row>
    <row r="12" spans="1:3" x14ac:dyDescent="0.35">
      <c r="A12" s="12"/>
      <c r="B12" s="12"/>
      <c r="C12" s="11"/>
    </row>
    <row r="13" spans="1:3" x14ac:dyDescent="0.35">
      <c r="A13" s="5" t="s">
        <v>37</v>
      </c>
      <c r="B13" s="4"/>
      <c r="C13" s="3">
        <v>327487718.06508869</v>
      </c>
    </row>
    <row r="14" spans="1:3" x14ac:dyDescent="0.35">
      <c r="A14" s="5" t="s">
        <v>36</v>
      </c>
      <c r="B14" s="4"/>
      <c r="C14" s="3">
        <v>347138865.31880784</v>
      </c>
    </row>
    <row r="15" spans="1:3" x14ac:dyDescent="0.35">
      <c r="A15" s="9"/>
      <c r="B15" s="7"/>
      <c r="C15" s="6"/>
    </row>
    <row r="16" spans="1:3" ht="15.5" x14ac:dyDescent="0.35">
      <c r="A16" s="8" t="s">
        <v>35</v>
      </c>
      <c r="B16" s="7"/>
      <c r="C16" s="6"/>
    </row>
    <row r="17" spans="1:3" x14ac:dyDescent="0.35">
      <c r="A17" s="5" t="s">
        <v>34</v>
      </c>
      <c r="B17" s="4"/>
      <c r="C17" s="10">
        <f>'OF2'!E52+'OF2'!E53+'OF2'!E56+'OF2'!E57</f>
        <v>3069793024.6799474</v>
      </c>
    </row>
    <row r="18" spans="1:3" x14ac:dyDescent="0.35">
      <c r="A18" s="5" t="s">
        <v>33</v>
      </c>
      <c r="B18" s="4"/>
      <c r="C18" s="10">
        <f>'OF2'!E54+'OF2'!E58</f>
        <v>64616275.827293828</v>
      </c>
    </row>
    <row r="19" spans="1:3" x14ac:dyDescent="0.35">
      <c r="A19" s="5" t="s">
        <v>32</v>
      </c>
      <c r="B19" s="4"/>
      <c r="C19" s="10">
        <f>'OF2'!E78-'OF2'!E59</f>
        <v>221404236.49135208</v>
      </c>
    </row>
    <row r="20" spans="1:3" x14ac:dyDescent="0.35">
      <c r="A20" s="9"/>
      <c r="B20" s="7"/>
      <c r="C20" s="6"/>
    </row>
    <row r="21" spans="1:3" ht="15.5" x14ac:dyDescent="0.35">
      <c r="A21" s="8" t="s">
        <v>31</v>
      </c>
      <c r="B21" s="7"/>
      <c r="C21" s="6"/>
    </row>
    <row r="22" spans="1:3" x14ac:dyDescent="0.35">
      <c r="A22" s="5" t="s">
        <v>30</v>
      </c>
      <c r="B22" s="4"/>
      <c r="C22" s="3">
        <v>48799643.714727387</v>
      </c>
    </row>
    <row r="23" spans="1:3" x14ac:dyDescent="0.35">
      <c r="A23" s="5" t="s">
        <v>29</v>
      </c>
      <c r="B23" s="4"/>
      <c r="C23" s="3">
        <v>177005024.80600688</v>
      </c>
    </row>
  </sheetData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6328125" defaultRowHeight="14.5" x14ac:dyDescent="0.35"/>
  <cols>
    <col min="1" max="1" width="64.90625" bestFit="1" customWidth="1"/>
    <col min="2" max="2" width="20.6328125" bestFit="1" customWidth="1"/>
    <col min="3" max="3" width="16" bestFit="1" customWidth="1"/>
    <col min="4" max="4" width="15" bestFit="1" customWidth="1"/>
    <col min="5" max="5" width="24.36328125" bestFit="1" customWidth="1"/>
    <col min="6" max="6" width="23" bestFit="1" customWidth="1"/>
    <col min="7" max="7" width="34" bestFit="1" customWidth="1"/>
    <col min="8" max="8" width="11.90625" bestFit="1" customWidth="1"/>
    <col min="9" max="9" width="14.54296875" bestFit="1" customWidth="1"/>
    <col min="10" max="10" width="20.6328125" bestFit="1" customWidth="1"/>
  </cols>
  <sheetData>
    <row r="1" spans="1:11" ht="20.5" thickBot="1" x14ac:dyDescent="0.45">
      <c r="A1" s="2" t="s">
        <v>274</v>
      </c>
      <c r="B1" s="185">
        <v>44926</v>
      </c>
      <c r="C1" s="158"/>
      <c r="D1" s="96"/>
      <c r="E1" s="95"/>
      <c r="F1" s="96"/>
      <c r="G1" s="96"/>
      <c r="H1" s="96"/>
      <c r="I1" s="96"/>
      <c r="J1" s="96"/>
      <c r="K1" s="77"/>
    </row>
    <row r="2" spans="1:11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35">
      <c r="A3" s="77"/>
      <c r="B3" s="214" t="s">
        <v>273</v>
      </c>
      <c r="C3" s="215"/>
      <c r="D3" s="215"/>
      <c r="E3" s="215"/>
      <c r="F3" s="215"/>
      <c r="G3" s="215"/>
      <c r="H3" s="215"/>
      <c r="I3" s="215"/>
      <c r="J3" s="216"/>
      <c r="K3" s="83"/>
    </row>
    <row r="4" spans="1:11" ht="38.25" customHeight="1" thickBot="1" x14ac:dyDescent="0.4">
      <c r="A4" s="77"/>
      <c r="B4" s="156" t="s">
        <v>270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137</v>
      </c>
      <c r="I4" s="155" t="s">
        <v>226</v>
      </c>
      <c r="J4" s="154" t="s">
        <v>268</v>
      </c>
      <c r="K4" s="83"/>
    </row>
    <row r="5" spans="1:11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0.5" thickBot="1" x14ac:dyDescent="0.4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49"/>
      <c r="K8" s="83"/>
    </row>
    <row r="9" spans="1:11" x14ac:dyDescent="0.3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35">
      <c r="A10" s="151" t="s">
        <v>194</v>
      </c>
      <c r="B10" s="146">
        <f t="shared" ref="B10:I10" si="0">SUM(B14:B29)</f>
        <v>32105914.328707676</v>
      </c>
      <c r="C10" s="146">
        <f t="shared" si="0"/>
        <v>121801756.55844676</v>
      </c>
      <c r="D10" s="146">
        <f t="shared" si="0"/>
        <v>77515909.27685082</v>
      </c>
      <c r="E10" s="146">
        <f t="shared" si="0"/>
        <v>0</v>
      </c>
      <c r="F10" s="146">
        <f t="shared" si="0"/>
        <v>36995.73444</v>
      </c>
      <c r="G10" s="146">
        <f t="shared" si="0"/>
        <v>4340608.8034308124</v>
      </c>
      <c r="H10" s="146">
        <f t="shared" si="0"/>
        <v>-40816933.468501233</v>
      </c>
      <c r="I10" s="146">
        <f t="shared" si="0"/>
        <v>-1791517.4366146745</v>
      </c>
      <c r="J10" s="160">
        <f>B10+C10-D10+E10+F10+G10+H10+I10</f>
        <v>38160915.24305851</v>
      </c>
      <c r="K10" s="83"/>
    </row>
    <row r="11" spans="1:11" ht="15" thickBot="1" x14ac:dyDescent="0.4">
      <c r="A11" s="77"/>
      <c r="B11" s="147"/>
      <c r="C11" s="147"/>
      <c r="D11" s="147"/>
      <c r="E11" s="147"/>
      <c r="F11" s="147"/>
      <c r="G11" s="147"/>
      <c r="H11" s="147"/>
      <c r="I11" s="147"/>
      <c r="J11" s="147"/>
      <c r="K11" s="83"/>
    </row>
    <row r="12" spans="1:11" ht="20.5" thickBot="1" x14ac:dyDescent="0.4">
      <c r="A12" s="129" t="s">
        <v>194</v>
      </c>
      <c r="B12" s="163"/>
      <c r="C12" s="163"/>
      <c r="D12" s="163"/>
      <c r="E12" s="163"/>
      <c r="F12" s="163"/>
      <c r="G12" s="163"/>
      <c r="H12" s="163"/>
      <c r="I12" s="163"/>
      <c r="J12" s="162"/>
      <c r="K12" s="83"/>
    </row>
    <row r="13" spans="1:11" x14ac:dyDescent="0.35">
      <c r="A13" s="77"/>
      <c r="B13" s="147"/>
      <c r="C13" s="147"/>
      <c r="D13" s="147"/>
      <c r="E13" s="147"/>
      <c r="F13" s="147"/>
      <c r="G13" s="147"/>
      <c r="H13" s="147"/>
      <c r="I13" s="147"/>
      <c r="J13" s="147"/>
      <c r="K13" s="83"/>
    </row>
    <row r="14" spans="1:11" x14ac:dyDescent="0.35">
      <c r="A14" s="126" t="s">
        <v>224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83"/>
    </row>
    <row r="15" spans="1:11" x14ac:dyDescent="0.35">
      <c r="A15" s="126" t="s">
        <v>223</v>
      </c>
      <c r="B15" s="147"/>
      <c r="C15" s="147"/>
      <c r="D15" s="147"/>
      <c r="E15" s="147"/>
      <c r="F15" s="147"/>
      <c r="G15" s="147"/>
      <c r="H15" s="147"/>
      <c r="I15" s="147"/>
      <c r="J15" s="147"/>
      <c r="K15" s="83"/>
    </row>
    <row r="16" spans="1:11" x14ac:dyDescent="0.35">
      <c r="A16" s="126" t="s">
        <v>222</v>
      </c>
      <c r="B16" s="124">
        <v>20074790.140857588</v>
      </c>
      <c r="C16" s="124">
        <v>1267450.7632643334</v>
      </c>
      <c r="D16" s="124">
        <v>2521315.3408823078</v>
      </c>
      <c r="E16" s="124">
        <v>0</v>
      </c>
      <c r="F16" s="124">
        <v>0</v>
      </c>
      <c r="G16" s="124">
        <v>3208048.1477064886</v>
      </c>
      <c r="H16" s="124">
        <v>31160.299685466973</v>
      </c>
      <c r="I16" s="124">
        <v>57070.7191406161</v>
      </c>
      <c r="J16" s="160">
        <f>B16+C16-D16+E16+F16+G16+H16+I16</f>
        <v>22117204.729772184</v>
      </c>
      <c r="K16" s="83"/>
    </row>
    <row r="17" spans="1:11" x14ac:dyDescent="0.35">
      <c r="A17" s="126" t="s">
        <v>221</v>
      </c>
      <c r="B17" s="147"/>
      <c r="C17" s="147"/>
      <c r="D17" s="147"/>
      <c r="E17" s="147"/>
      <c r="F17" s="147"/>
      <c r="G17" s="147"/>
      <c r="H17" s="147"/>
      <c r="I17" s="147"/>
      <c r="J17" s="147"/>
      <c r="K17" s="83"/>
    </row>
    <row r="18" spans="1:11" x14ac:dyDescent="0.35">
      <c r="A18" s="126" t="s">
        <v>220</v>
      </c>
      <c r="B18" s="147"/>
      <c r="C18" s="147"/>
      <c r="D18" s="147"/>
      <c r="E18" s="147"/>
      <c r="F18" s="147"/>
      <c r="G18" s="147"/>
      <c r="H18" s="147"/>
      <c r="I18" s="147"/>
      <c r="J18" s="147"/>
      <c r="K18" s="83"/>
    </row>
    <row r="19" spans="1:11" x14ac:dyDescent="0.35">
      <c r="A19" s="126" t="s">
        <v>219</v>
      </c>
      <c r="B19" s="124">
        <v>48473.838629999998</v>
      </c>
      <c r="C19" s="124">
        <v>10161.69442</v>
      </c>
      <c r="D19" s="124">
        <v>12191.260370000002</v>
      </c>
      <c r="E19" s="124">
        <v>0</v>
      </c>
      <c r="F19" s="124">
        <v>0</v>
      </c>
      <c r="G19" s="124">
        <v>93.468210000000013</v>
      </c>
      <c r="H19" s="124">
        <v>3330.0751400000199</v>
      </c>
      <c r="I19" s="124">
        <v>-209.00051000001258</v>
      </c>
      <c r="J19" s="160">
        <f>B19+C19-D19+E19+F19+G19+H19+I19</f>
        <v>49658.815520000004</v>
      </c>
      <c r="K19" s="83"/>
    </row>
    <row r="20" spans="1:11" x14ac:dyDescent="0.35">
      <c r="A20" s="126" t="s">
        <v>218</v>
      </c>
      <c r="B20" s="147"/>
      <c r="C20" s="147"/>
      <c r="D20" s="147"/>
      <c r="E20" s="147"/>
      <c r="F20" s="147"/>
      <c r="G20" s="147"/>
      <c r="H20" s="147"/>
      <c r="I20" s="147"/>
      <c r="J20" s="147"/>
      <c r="K20" s="83"/>
    </row>
    <row r="21" spans="1:11" x14ac:dyDescent="0.35">
      <c r="A21" s="126" t="s">
        <v>217</v>
      </c>
      <c r="B21" s="147"/>
      <c r="C21" s="147"/>
      <c r="D21" s="147"/>
      <c r="E21" s="147"/>
      <c r="F21" s="147"/>
      <c r="G21" s="147"/>
      <c r="H21" s="147"/>
      <c r="I21" s="147"/>
      <c r="J21" s="147"/>
      <c r="K21" s="83"/>
    </row>
    <row r="22" spans="1:11" x14ac:dyDescent="0.35">
      <c r="A22" s="126" t="s">
        <v>216</v>
      </c>
      <c r="B22" s="124">
        <v>2805728.3198726103</v>
      </c>
      <c r="C22" s="124">
        <v>306214.79278565908</v>
      </c>
      <c r="D22" s="124">
        <v>106623.30669174042</v>
      </c>
      <c r="E22" s="124">
        <v>0</v>
      </c>
      <c r="F22" s="124">
        <v>0</v>
      </c>
      <c r="G22" s="124">
        <v>-265598.53934397578</v>
      </c>
      <c r="H22" s="124">
        <v>-101916.12208676603</v>
      </c>
      <c r="I22" s="124">
        <v>257883.81160066827</v>
      </c>
      <c r="J22" s="160">
        <f>B22+C22-D22+E22+F22+G22+H22+I22</f>
        <v>2895688.9561364548</v>
      </c>
      <c r="K22" s="83"/>
    </row>
    <row r="23" spans="1:11" x14ac:dyDescent="0.35">
      <c r="A23" s="126" t="s">
        <v>193</v>
      </c>
      <c r="B23" s="124">
        <v>896711.43956999993</v>
      </c>
      <c r="C23" s="124">
        <v>2204.5643700000001</v>
      </c>
      <c r="D23" s="124">
        <v>270667.9169500001</v>
      </c>
      <c r="E23" s="124">
        <v>0</v>
      </c>
      <c r="F23" s="124">
        <v>0</v>
      </c>
      <c r="G23" s="124">
        <v>25214.485840000001</v>
      </c>
      <c r="H23" s="124">
        <v>0</v>
      </c>
      <c r="I23" s="124">
        <v>-283997.81451499293</v>
      </c>
      <c r="J23" s="160">
        <f>B23+C23-D23+E23+F23+G23+H23+I23</f>
        <v>369464.75831500691</v>
      </c>
      <c r="K23" s="83"/>
    </row>
    <row r="24" spans="1:11" x14ac:dyDescent="0.35">
      <c r="A24" s="126" t="s">
        <v>215</v>
      </c>
      <c r="B24" s="147"/>
      <c r="C24" s="147"/>
      <c r="D24" s="147"/>
      <c r="E24" s="147"/>
      <c r="F24" s="147"/>
      <c r="G24" s="147"/>
      <c r="H24" s="147"/>
      <c r="I24" s="147"/>
      <c r="J24" s="147"/>
      <c r="K24" s="83"/>
    </row>
    <row r="25" spans="1:11" x14ac:dyDescent="0.35">
      <c r="A25" s="126" t="s">
        <v>214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83"/>
    </row>
    <row r="26" spans="1:11" x14ac:dyDescent="0.35">
      <c r="A26" s="126" t="s">
        <v>213</v>
      </c>
      <c r="B26" s="124">
        <v>8280210.5897774808</v>
      </c>
      <c r="C26" s="124">
        <v>120215724.74360678</v>
      </c>
      <c r="D26" s="124">
        <v>74605111.451956764</v>
      </c>
      <c r="E26" s="124">
        <v>0</v>
      </c>
      <c r="F26" s="124">
        <v>36995.73444</v>
      </c>
      <c r="G26" s="124">
        <v>1372851.2410182997</v>
      </c>
      <c r="H26" s="124">
        <v>-40749507.721239932</v>
      </c>
      <c r="I26" s="124">
        <v>-1822265.152330966</v>
      </c>
      <c r="J26" s="160">
        <f>B26+C26-D26+E26+F26+G26+H26+I26</f>
        <v>12728897.9833149</v>
      </c>
      <c r="K26" s="83"/>
    </row>
    <row r="27" spans="1:11" x14ac:dyDescent="0.35">
      <c r="A27" s="126" t="s">
        <v>212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83"/>
    </row>
    <row r="28" spans="1:11" x14ac:dyDescent="0.35">
      <c r="A28" s="126" t="s">
        <v>211</v>
      </c>
      <c r="B28" s="147"/>
      <c r="C28" s="147"/>
      <c r="D28" s="147"/>
      <c r="E28" s="147"/>
      <c r="F28" s="147"/>
      <c r="G28" s="147"/>
      <c r="H28" s="147"/>
      <c r="I28" s="147"/>
      <c r="J28" s="147"/>
      <c r="K28" s="83"/>
    </row>
    <row r="29" spans="1:11" x14ac:dyDescent="0.35">
      <c r="A29" s="126" t="s">
        <v>210</v>
      </c>
      <c r="B29" s="147"/>
      <c r="C29" s="147"/>
      <c r="D29" s="147"/>
      <c r="E29" s="147"/>
      <c r="F29" s="147"/>
      <c r="G29" s="147"/>
      <c r="H29" s="147"/>
      <c r="I29" s="147"/>
      <c r="J29" s="147"/>
      <c r="K29" s="83"/>
    </row>
    <row r="30" spans="1:11" x14ac:dyDescent="0.3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workbookViewId="0"/>
  </sheetViews>
  <sheetFormatPr defaultRowHeight="14.5" x14ac:dyDescent="0.35"/>
  <cols>
    <col min="1" max="1" width="85.90625" bestFit="1" customWidth="1"/>
    <col min="2" max="3" width="12.453125" bestFit="1" customWidth="1"/>
  </cols>
  <sheetData>
    <row r="1" spans="1:4" ht="20.5" thickBot="1" x14ac:dyDescent="0.45">
      <c r="A1" s="178" t="s">
        <v>275</v>
      </c>
      <c r="B1" s="96"/>
      <c r="C1" s="96"/>
      <c r="D1" s="96"/>
    </row>
    <row r="2" spans="1:4" ht="20" x14ac:dyDescent="0.4">
      <c r="A2" s="183"/>
      <c r="B2" s="77"/>
      <c r="C2" s="77"/>
      <c r="D2" s="77"/>
    </row>
    <row r="3" spans="1:4" ht="15" thickBot="1" x14ac:dyDescent="0.4">
      <c r="A3" s="77"/>
      <c r="B3" s="184">
        <v>44926</v>
      </c>
      <c r="C3" s="184">
        <v>44926</v>
      </c>
      <c r="D3" s="77"/>
    </row>
    <row r="4" spans="1:4" x14ac:dyDescent="0.35">
      <c r="A4" s="77"/>
      <c r="B4" s="182" t="s">
        <v>201</v>
      </c>
      <c r="C4" s="181" t="s">
        <v>199</v>
      </c>
      <c r="D4" s="77"/>
    </row>
    <row r="5" spans="1:4" ht="15" thickBot="1" x14ac:dyDescent="0.4">
      <c r="A5" s="77"/>
      <c r="B5" s="141" t="s">
        <v>41</v>
      </c>
      <c r="C5" s="140" t="s">
        <v>41</v>
      </c>
      <c r="D5" s="77"/>
    </row>
    <row r="6" spans="1:4" ht="15" thickBot="1" x14ac:dyDescent="0.4">
      <c r="A6" s="170"/>
      <c r="B6" s="169"/>
      <c r="C6" s="169"/>
      <c r="D6" s="77"/>
    </row>
    <row r="7" spans="1:4" ht="20.5" thickBot="1" x14ac:dyDescent="0.4">
      <c r="A7" s="168" t="s">
        <v>198</v>
      </c>
      <c r="B7" s="135"/>
      <c r="C7" s="180"/>
      <c r="D7" s="77"/>
    </row>
    <row r="8" spans="1:4" x14ac:dyDescent="0.35">
      <c r="A8" s="170"/>
      <c r="B8" s="169"/>
      <c r="C8" s="169"/>
      <c r="D8" s="77"/>
    </row>
    <row r="9" spans="1:4" x14ac:dyDescent="0.35">
      <c r="A9" s="170"/>
      <c r="B9" s="169"/>
      <c r="C9" s="169"/>
      <c r="D9" s="77"/>
    </row>
    <row r="10" spans="1:4" x14ac:dyDescent="0.35">
      <c r="A10" s="134" t="s">
        <v>197</v>
      </c>
      <c r="B10" s="165">
        <f>SUM(B18:B29)</f>
        <v>29934111.520688597</v>
      </c>
      <c r="C10" s="165">
        <f>SUM(C18:C29)</f>
        <v>27445909.893935405</v>
      </c>
      <c r="D10" s="77"/>
    </row>
    <row r="11" spans="1:4" x14ac:dyDescent="0.35">
      <c r="A11" s="134" t="s">
        <v>196</v>
      </c>
      <c r="B11" s="165">
        <f>SUM(B33:B44)</f>
        <v>1670496.7264600659</v>
      </c>
      <c r="C11" s="165">
        <f>SUM(C33:C44)</f>
        <v>1469351.7171926827</v>
      </c>
      <c r="D11" s="77"/>
    </row>
    <row r="12" spans="1:4" x14ac:dyDescent="0.35">
      <c r="A12" s="134" t="s">
        <v>195</v>
      </c>
      <c r="B12" s="165">
        <f>SUM(B48:B59)</f>
        <v>2655728.6793170408</v>
      </c>
      <c r="C12" s="165">
        <f>SUM(C48:C59)</f>
        <v>1549304.5027373214</v>
      </c>
      <c r="D12" s="77"/>
    </row>
    <row r="13" spans="1:4" x14ac:dyDescent="0.35">
      <c r="A13" s="172" t="s">
        <v>0</v>
      </c>
      <c r="B13" s="171">
        <f>SUM(B10:B12)</f>
        <v>34260336.926465705</v>
      </c>
      <c r="C13" s="171">
        <f>SUM(C10:C12)</f>
        <v>30464566.113865409</v>
      </c>
      <c r="D13" s="77"/>
    </row>
    <row r="14" spans="1:4" x14ac:dyDescent="0.35">
      <c r="A14" s="170"/>
      <c r="B14" s="169"/>
      <c r="C14" s="169"/>
      <c r="D14" s="77"/>
    </row>
    <row r="15" spans="1:4" ht="15" thickBot="1" x14ac:dyDescent="0.4">
      <c r="A15" s="170"/>
      <c r="B15" s="169"/>
      <c r="C15" s="169"/>
      <c r="D15" s="77"/>
    </row>
    <row r="16" spans="1:4" ht="20.5" thickBot="1" x14ac:dyDescent="0.4">
      <c r="A16" s="168" t="s">
        <v>197</v>
      </c>
      <c r="B16" s="135"/>
      <c r="C16" s="180"/>
      <c r="D16" s="77"/>
    </row>
    <row r="17" spans="1:4" x14ac:dyDescent="0.35">
      <c r="A17" s="166"/>
      <c r="B17" s="138"/>
      <c r="C17" s="138"/>
      <c r="D17" s="77"/>
    </row>
    <row r="18" spans="1:4" x14ac:dyDescent="0.35">
      <c r="A18" s="126" t="s">
        <v>259</v>
      </c>
      <c r="B18" s="124">
        <v>16148608.308345135</v>
      </c>
      <c r="C18" s="124">
        <v>17557332.448015582</v>
      </c>
      <c r="D18" s="77"/>
    </row>
    <row r="19" spans="1:4" x14ac:dyDescent="0.35">
      <c r="A19" s="126" t="s">
        <v>258</v>
      </c>
      <c r="B19" s="124">
        <v>1415071.3387694873</v>
      </c>
      <c r="C19" s="124">
        <v>1285457.0512073955</v>
      </c>
      <c r="D19" s="77"/>
    </row>
    <row r="20" spans="1:4" x14ac:dyDescent="0.35">
      <c r="A20" s="126" t="s">
        <v>257</v>
      </c>
      <c r="B20" s="124">
        <v>550486.76619282819</v>
      </c>
      <c r="C20" s="124">
        <v>486085.38740958308</v>
      </c>
      <c r="D20" s="77"/>
    </row>
    <row r="21" spans="1:4" x14ac:dyDescent="0.35">
      <c r="A21" s="126" t="s">
        <v>256</v>
      </c>
      <c r="B21" s="124">
        <v>5549246.889069844</v>
      </c>
      <c r="C21" s="124">
        <v>3430914.4073756943</v>
      </c>
      <c r="D21" s="77"/>
    </row>
    <row r="22" spans="1:4" x14ac:dyDescent="0.35">
      <c r="A22" s="126" t="s">
        <v>255</v>
      </c>
      <c r="B22" s="124">
        <v>0</v>
      </c>
      <c r="C22" s="124">
        <v>0</v>
      </c>
      <c r="D22" s="77"/>
    </row>
    <row r="23" spans="1:4" x14ac:dyDescent="0.35">
      <c r="A23" s="126" t="s">
        <v>254</v>
      </c>
      <c r="B23" s="124">
        <v>2373227.2482592477</v>
      </c>
      <c r="C23" s="124">
        <v>880365.39179695409</v>
      </c>
      <c r="D23" s="77"/>
    </row>
    <row r="24" spans="1:4" x14ac:dyDescent="0.35">
      <c r="A24" s="126" t="s">
        <v>253</v>
      </c>
      <c r="B24" s="124">
        <v>53854.668703915006</v>
      </c>
      <c r="C24" s="124">
        <v>50795.212055776632</v>
      </c>
      <c r="D24" s="77"/>
    </row>
    <row r="25" spans="1:4" x14ac:dyDescent="0.35">
      <c r="A25" s="126" t="s">
        <v>252</v>
      </c>
      <c r="B25" s="124">
        <v>0</v>
      </c>
      <c r="C25" s="124">
        <v>0</v>
      </c>
      <c r="D25" s="77"/>
    </row>
    <row r="26" spans="1:4" x14ac:dyDescent="0.35">
      <c r="A26" s="126" t="s">
        <v>251</v>
      </c>
      <c r="B26" s="124">
        <v>5825.8727199999994</v>
      </c>
      <c r="C26" s="124">
        <v>5825.8727199999994</v>
      </c>
      <c r="D26" s="77"/>
    </row>
    <row r="27" spans="1:4" x14ac:dyDescent="0.35">
      <c r="A27" s="126" t="s">
        <v>250</v>
      </c>
      <c r="B27" s="124">
        <v>3668741.2238599998</v>
      </c>
      <c r="C27" s="124">
        <v>3668741.2238599998</v>
      </c>
      <c r="D27" s="77"/>
    </row>
    <row r="28" spans="1:4" x14ac:dyDescent="0.35">
      <c r="A28" s="126" t="s">
        <v>249</v>
      </c>
      <c r="B28" s="124">
        <v>52858.404849999999</v>
      </c>
      <c r="C28" s="124">
        <v>52858.404849999999</v>
      </c>
      <c r="D28" s="77"/>
    </row>
    <row r="29" spans="1:4" x14ac:dyDescent="0.35">
      <c r="A29" s="126" t="s">
        <v>137</v>
      </c>
      <c r="B29" s="124">
        <v>116190.79991814477</v>
      </c>
      <c r="C29" s="124">
        <v>27534.49464442319</v>
      </c>
      <c r="D29" s="77"/>
    </row>
    <row r="30" spans="1:4" ht="15" thickBot="1" x14ac:dyDescent="0.4">
      <c r="A30" s="77"/>
      <c r="B30" s="77"/>
      <c r="C30" s="77"/>
      <c r="D30" s="77"/>
    </row>
    <row r="31" spans="1:4" ht="20.5" thickBot="1" x14ac:dyDescent="0.4">
      <c r="A31" s="168" t="s">
        <v>196</v>
      </c>
      <c r="B31" s="135"/>
      <c r="C31" s="180"/>
      <c r="D31" s="77"/>
    </row>
    <row r="32" spans="1:4" x14ac:dyDescent="0.35">
      <c r="A32" s="166"/>
      <c r="B32" s="138"/>
      <c r="C32" s="138"/>
      <c r="D32" s="77"/>
    </row>
    <row r="33" spans="1:4" x14ac:dyDescent="0.35">
      <c r="A33" s="126" t="s">
        <v>259</v>
      </c>
      <c r="B33" s="124">
        <v>4585.6217328001239</v>
      </c>
      <c r="C33" s="124">
        <v>-101158.75273731739</v>
      </c>
      <c r="D33" s="77"/>
    </row>
    <row r="34" spans="1:4" x14ac:dyDescent="0.35">
      <c r="A34" s="126" t="s">
        <v>258</v>
      </c>
      <c r="B34" s="124">
        <v>12.10971202345088</v>
      </c>
      <c r="C34" s="124">
        <v>3.8699300000000001</v>
      </c>
      <c r="D34" s="77"/>
    </row>
    <row r="35" spans="1:4" x14ac:dyDescent="0.35">
      <c r="A35" s="126" t="s">
        <v>257</v>
      </c>
      <c r="B35" s="124">
        <v>34.721121365465649</v>
      </c>
      <c r="C35" s="124">
        <v>0</v>
      </c>
      <c r="D35" s="77"/>
    </row>
    <row r="36" spans="1:4" x14ac:dyDescent="0.35">
      <c r="A36" s="126" t="s">
        <v>256</v>
      </c>
      <c r="B36" s="124">
        <v>526036.59300000011</v>
      </c>
      <c r="C36" s="124">
        <v>435539.60000000003</v>
      </c>
      <c r="D36" s="77"/>
    </row>
    <row r="37" spans="1:4" x14ac:dyDescent="0.35">
      <c r="A37" s="126" t="s">
        <v>255</v>
      </c>
      <c r="B37" s="124">
        <v>0</v>
      </c>
      <c r="C37" s="124">
        <v>0</v>
      </c>
      <c r="D37" s="77"/>
    </row>
    <row r="38" spans="1:4" x14ac:dyDescent="0.35">
      <c r="A38" s="126" t="s">
        <v>254</v>
      </c>
      <c r="B38" s="124">
        <v>878.70051721390507</v>
      </c>
      <c r="C38" s="124">
        <v>0</v>
      </c>
      <c r="D38" s="77"/>
    </row>
    <row r="39" spans="1:4" x14ac:dyDescent="0.35">
      <c r="A39" s="126" t="s">
        <v>253</v>
      </c>
      <c r="B39" s="124">
        <v>0</v>
      </c>
      <c r="C39" s="124">
        <v>0</v>
      </c>
      <c r="D39" s="77"/>
    </row>
    <row r="40" spans="1:4" x14ac:dyDescent="0.35">
      <c r="A40" s="126" t="s">
        <v>252</v>
      </c>
      <c r="B40" s="124">
        <v>0</v>
      </c>
      <c r="C40" s="124">
        <v>0</v>
      </c>
      <c r="D40" s="77"/>
    </row>
    <row r="41" spans="1:4" x14ac:dyDescent="0.35">
      <c r="A41" s="126" t="s">
        <v>251</v>
      </c>
      <c r="B41" s="124">
        <v>0</v>
      </c>
      <c r="C41" s="124">
        <v>0</v>
      </c>
      <c r="D41" s="77"/>
    </row>
    <row r="42" spans="1:4" x14ac:dyDescent="0.35">
      <c r="A42" s="126" t="s">
        <v>250</v>
      </c>
      <c r="B42" s="124">
        <v>1134967</v>
      </c>
      <c r="C42" s="124">
        <v>1134967</v>
      </c>
      <c r="D42" s="77"/>
    </row>
    <row r="43" spans="1:4" x14ac:dyDescent="0.35">
      <c r="A43" s="126" t="s">
        <v>249</v>
      </c>
      <c r="B43" s="124">
        <v>0</v>
      </c>
      <c r="C43" s="124">
        <v>0</v>
      </c>
      <c r="D43" s="77"/>
    </row>
    <row r="44" spans="1:4" x14ac:dyDescent="0.35">
      <c r="A44" s="126" t="s">
        <v>137</v>
      </c>
      <c r="B44" s="124">
        <v>3981.9803766628511</v>
      </c>
      <c r="C44" s="124">
        <v>0</v>
      </c>
      <c r="D44" s="77"/>
    </row>
    <row r="45" spans="1:4" ht="15" thickBot="1" x14ac:dyDescent="0.4">
      <c r="A45" s="77"/>
      <c r="B45" s="77"/>
      <c r="C45" s="77"/>
      <c r="D45" s="77"/>
    </row>
    <row r="46" spans="1:4" ht="20.5" thickBot="1" x14ac:dyDescent="0.4">
      <c r="A46" s="168" t="s">
        <v>195</v>
      </c>
      <c r="B46" s="135"/>
      <c r="C46" s="180"/>
      <c r="D46" s="77"/>
    </row>
    <row r="47" spans="1:4" x14ac:dyDescent="0.35">
      <c r="A47" s="166"/>
      <c r="B47" s="138"/>
      <c r="C47" s="138"/>
      <c r="D47" s="77"/>
    </row>
    <row r="48" spans="1:4" x14ac:dyDescent="0.35">
      <c r="A48" s="126" t="s">
        <v>259</v>
      </c>
      <c r="B48" s="124">
        <v>1066590.7870851185</v>
      </c>
      <c r="C48" s="124">
        <v>397774.37517698348</v>
      </c>
      <c r="D48" s="77"/>
    </row>
    <row r="49" spans="1:4" x14ac:dyDescent="0.35">
      <c r="A49" s="126" t="s">
        <v>258</v>
      </c>
      <c r="B49" s="124">
        <v>138609.04852082854</v>
      </c>
      <c r="C49" s="124">
        <v>104879.8842841358</v>
      </c>
      <c r="D49" s="77"/>
    </row>
    <row r="50" spans="1:4" x14ac:dyDescent="0.35">
      <c r="A50" s="126" t="s">
        <v>257</v>
      </c>
      <c r="B50" s="124">
        <v>113775.58116933893</v>
      </c>
      <c r="C50" s="124">
        <v>43198.968275624793</v>
      </c>
      <c r="D50" s="77"/>
    </row>
    <row r="51" spans="1:4" x14ac:dyDescent="0.35">
      <c r="A51" s="126" t="s">
        <v>256</v>
      </c>
      <c r="B51" s="124">
        <v>1024512.9491266513</v>
      </c>
      <c r="C51" s="124">
        <v>763294.69220123265</v>
      </c>
      <c r="D51" s="77"/>
    </row>
    <row r="52" spans="1:4" x14ac:dyDescent="0.35">
      <c r="A52" s="126" t="s">
        <v>255</v>
      </c>
      <c r="B52" s="124">
        <v>0</v>
      </c>
      <c r="C52" s="124">
        <v>0</v>
      </c>
      <c r="D52" s="77"/>
    </row>
    <row r="53" spans="1:4" x14ac:dyDescent="0.35">
      <c r="A53" s="126" t="s">
        <v>254</v>
      </c>
      <c r="B53" s="124">
        <v>310988.67793636903</v>
      </c>
      <c r="C53" s="124">
        <v>238937.15063614357</v>
      </c>
      <c r="D53" s="77"/>
    </row>
    <row r="54" spans="1:4" x14ac:dyDescent="0.35">
      <c r="A54" s="126" t="s">
        <v>253</v>
      </c>
      <c r="B54" s="124">
        <v>0</v>
      </c>
      <c r="C54" s="124">
        <v>0</v>
      </c>
      <c r="D54" s="77"/>
    </row>
    <row r="55" spans="1:4" x14ac:dyDescent="0.35">
      <c r="A55" s="126" t="s">
        <v>252</v>
      </c>
      <c r="B55" s="124">
        <v>0</v>
      </c>
      <c r="C55" s="124">
        <v>0</v>
      </c>
      <c r="D55" s="77"/>
    </row>
    <row r="56" spans="1:4" x14ac:dyDescent="0.35">
      <c r="A56" s="126" t="s">
        <v>251</v>
      </c>
      <c r="B56" s="124">
        <v>0</v>
      </c>
      <c r="C56" s="124">
        <v>0</v>
      </c>
      <c r="D56" s="77"/>
    </row>
    <row r="57" spans="1:4" x14ac:dyDescent="0.35">
      <c r="A57" s="126" t="s">
        <v>250</v>
      </c>
      <c r="B57" s="124">
        <v>0</v>
      </c>
      <c r="C57" s="124">
        <v>0</v>
      </c>
      <c r="D57" s="77"/>
    </row>
    <row r="58" spans="1:4" x14ac:dyDescent="0.35">
      <c r="A58" s="126" t="s">
        <v>249</v>
      </c>
      <c r="B58" s="124">
        <v>0</v>
      </c>
      <c r="C58" s="124">
        <v>0</v>
      </c>
      <c r="D58" s="77"/>
    </row>
    <row r="59" spans="1:4" x14ac:dyDescent="0.35">
      <c r="A59" s="126" t="s">
        <v>137</v>
      </c>
      <c r="B59" s="124">
        <v>1251.6354787342786</v>
      </c>
      <c r="C59" s="124">
        <v>1219.4321632012477</v>
      </c>
      <c r="D59" s="77"/>
    </row>
    <row r="60" spans="1:4" x14ac:dyDescent="0.3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4.5" x14ac:dyDescent="0.35"/>
  <cols>
    <col min="1" max="1" width="101.453125" bestFit="1" customWidth="1"/>
    <col min="3" max="3" width="18.54296875" bestFit="1" customWidth="1"/>
    <col min="5" max="6" width="15.453125" bestFit="1" customWidth="1"/>
  </cols>
  <sheetData>
    <row r="1" spans="1:7" ht="20.5" thickBot="1" x14ac:dyDescent="0.4">
      <c r="A1" s="2" t="s">
        <v>125</v>
      </c>
      <c r="B1" s="21"/>
      <c r="C1" s="21"/>
      <c r="D1" s="21"/>
      <c r="E1" s="21"/>
      <c r="F1" s="20"/>
      <c r="G1" s="21"/>
    </row>
    <row r="2" spans="1:7" ht="18" x14ac:dyDescent="0.35">
      <c r="A2" s="75"/>
      <c r="B2" s="17"/>
      <c r="C2" s="17"/>
      <c r="D2" s="17"/>
      <c r="E2" s="74"/>
      <c r="F2" s="73"/>
      <c r="G2" s="17"/>
    </row>
    <row r="3" spans="1:7" ht="20" x14ac:dyDescent="0.35">
      <c r="A3" s="1" t="s">
        <v>124</v>
      </c>
      <c r="B3" s="17"/>
      <c r="C3" s="17"/>
      <c r="D3" s="17"/>
      <c r="E3" s="17"/>
      <c r="F3" s="17"/>
      <c r="G3" s="17"/>
    </row>
    <row r="4" spans="1:7" ht="15" thickBot="1" x14ac:dyDescent="0.4">
      <c r="A4" s="17"/>
      <c r="B4" s="17"/>
      <c r="C4" s="17"/>
      <c r="D4" s="17"/>
      <c r="E4" s="187">
        <v>44926</v>
      </c>
      <c r="F4" s="187"/>
      <c r="G4" s="17"/>
    </row>
    <row r="5" spans="1:7" ht="15" customHeight="1" x14ac:dyDescent="0.35">
      <c r="A5" s="190" t="s">
        <v>123</v>
      </c>
      <c r="B5" s="17"/>
      <c r="C5" s="190" t="s">
        <v>71</v>
      </c>
      <c r="D5" s="17"/>
      <c r="E5" s="192" t="s">
        <v>41</v>
      </c>
      <c r="F5" s="193"/>
      <c r="G5" s="17"/>
    </row>
    <row r="6" spans="1:7" ht="15" thickBot="1" x14ac:dyDescent="0.4">
      <c r="A6" s="191"/>
      <c r="B6" s="17"/>
      <c r="C6" s="191"/>
      <c r="D6" s="17"/>
      <c r="E6" s="48" t="s">
        <v>70</v>
      </c>
      <c r="F6" s="47" t="s">
        <v>69</v>
      </c>
      <c r="G6" s="17"/>
    </row>
    <row r="7" spans="1:7" x14ac:dyDescent="0.35">
      <c r="A7" s="72"/>
      <c r="B7" s="17"/>
      <c r="C7" s="71"/>
      <c r="D7" s="17"/>
      <c r="E7" s="67"/>
      <c r="F7" s="67"/>
      <c r="G7" s="17"/>
    </row>
    <row r="8" spans="1:7" x14ac:dyDescent="0.35">
      <c r="A8" s="60" t="s">
        <v>122</v>
      </c>
      <c r="B8" s="30"/>
      <c r="C8" s="59"/>
      <c r="D8" s="30"/>
      <c r="E8" s="63"/>
      <c r="F8" s="41">
        <v>819670.04059999995</v>
      </c>
      <c r="G8" s="17"/>
    </row>
    <row r="9" spans="1:7" x14ac:dyDescent="0.35">
      <c r="A9" s="60" t="s">
        <v>121</v>
      </c>
      <c r="B9" s="30"/>
      <c r="C9" s="59"/>
      <c r="D9" s="30"/>
      <c r="E9" s="41">
        <v>177551.34057</v>
      </c>
      <c r="F9" s="41">
        <v>8350133.6487832908</v>
      </c>
      <c r="G9" s="17"/>
    </row>
    <row r="10" spans="1:7" x14ac:dyDescent="0.35">
      <c r="A10" s="60" t="s">
        <v>120</v>
      </c>
      <c r="B10" s="30"/>
      <c r="C10" s="59"/>
      <c r="D10" s="30"/>
      <c r="E10" s="41">
        <v>2510708.5716885296</v>
      </c>
      <c r="F10" s="41">
        <v>2511923.0713390294</v>
      </c>
      <c r="G10" s="17"/>
    </row>
    <row r="11" spans="1:7" x14ac:dyDescent="0.35">
      <c r="A11" s="60" t="s">
        <v>119</v>
      </c>
      <c r="B11" s="30"/>
      <c r="C11" s="59"/>
      <c r="D11" s="30"/>
      <c r="E11" s="70">
        <v>5657379.6524373591</v>
      </c>
      <c r="F11" s="41">
        <v>5782104.372337359</v>
      </c>
      <c r="G11" s="17"/>
    </row>
    <row r="12" spans="1:7" x14ac:dyDescent="0.35">
      <c r="A12" s="60" t="s">
        <v>118</v>
      </c>
      <c r="B12" s="30"/>
      <c r="C12" s="59"/>
      <c r="D12" s="30"/>
      <c r="E12" s="69"/>
      <c r="F12" s="41">
        <v>7970285.7066927711</v>
      </c>
      <c r="G12" s="17"/>
    </row>
    <row r="13" spans="1:7" x14ac:dyDescent="0.35">
      <c r="A13" s="60" t="s">
        <v>86</v>
      </c>
      <c r="B13" s="30"/>
      <c r="C13" s="59"/>
      <c r="D13" s="30"/>
      <c r="E13" s="41">
        <v>1576201.675249998</v>
      </c>
      <c r="F13" s="41">
        <v>2107148.6773000001</v>
      </c>
      <c r="G13" s="17"/>
    </row>
    <row r="14" spans="1:7" x14ac:dyDescent="0.35">
      <c r="A14" s="60" t="s">
        <v>117</v>
      </c>
      <c r="B14" s="30"/>
      <c r="C14" s="59"/>
      <c r="D14" s="30"/>
      <c r="E14" s="62">
        <f>SUM(E15:E17)</f>
        <v>20223869.411111467</v>
      </c>
      <c r="F14" s="62">
        <f>SUM(F15:F17)</f>
        <v>44369845.447425395</v>
      </c>
      <c r="G14" s="17"/>
    </row>
    <row r="15" spans="1:7" x14ac:dyDescent="0.35">
      <c r="A15" s="65" t="s">
        <v>116</v>
      </c>
      <c r="B15" s="30"/>
      <c r="C15" s="59" t="s">
        <v>93</v>
      </c>
      <c r="D15" s="30"/>
      <c r="E15" s="41">
        <v>15731345.97557544</v>
      </c>
      <c r="F15" s="41">
        <v>18838980.496229999</v>
      </c>
      <c r="G15" s="17"/>
    </row>
    <row r="16" spans="1:7" x14ac:dyDescent="0.35">
      <c r="A16" s="65" t="s">
        <v>115</v>
      </c>
      <c r="B16" s="30"/>
      <c r="C16" s="59" t="s">
        <v>88</v>
      </c>
      <c r="D16" s="30"/>
      <c r="E16" s="3">
        <f>'TP1'!N14</f>
        <v>4179676.6774724294</v>
      </c>
      <c r="F16" s="41">
        <v>21525978.885931801</v>
      </c>
      <c r="G16" s="17"/>
    </row>
    <row r="17" spans="1:7" x14ac:dyDescent="0.35">
      <c r="A17" s="65" t="s">
        <v>114</v>
      </c>
      <c r="B17" s="30"/>
      <c r="C17" s="59"/>
      <c r="D17" s="30"/>
      <c r="E17" s="41">
        <v>312846.75806359999</v>
      </c>
      <c r="F17" s="41">
        <v>4004886.0652635996</v>
      </c>
      <c r="G17" s="17"/>
    </row>
    <row r="18" spans="1:7" x14ac:dyDescent="0.35">
      <c r="A18" s="60" t="s">
        <v>113</v>
      </c>
      <c r="B18" s="30"/>
      <c r="C18" s="59" t="s">
        <v>112</v>
      </c>
      <c r="D18" s="30"/>
      <c r="E18" s="41">
        <v>97472085.670247972</v>
      </c>
      <c r="F18" s="41">
        <v>125764730.05363317</v>
      </c>
      <c r="G18" s="17"/>
    </row>
    <row r="19" spans="1:7" x14ac:dyDescent="0.35">
      <c r="A19" s="60" t="s">
        <v>111</v>
      </c>
      <c r="B19" s="30"/>
      <c r="C19" s="59" t="s">
        <v>110</v>
      </c>
      <c r="D19" s="30"/>
      <c r="E19" s="41">
        <v>16124758.284079976</v>
      </c>
      <c r="F19" s="41">
        <v>15549549.452189978</v>
      </c>
      <c r="G19" s="17"/>
    </row>
    <row r="20" spans="1:7" x14ac:dyDescent="0.35">
      <c r="A20" s="60" t="s">
        <v>10</v>
      </c>
      <c r="B20" s="30"/>
      <c r="C20" s="59" t="s">
        <v>109</v>
      </c>
      <c r="D20" s="30"/>
      <c r="E20" s="62">
        <f>SUM(E21:E29)</f>
        <v>3473012527.4282069</v>
      </c>
      <c r="F20" s="62">
        <f>SUM(F21:F29)</f>
        <v>3458782400.2222719</v>
      </c>
      <c r="G20" s="17"/>
    </row>
    <row r="21" spans="1:7" x14ac:dyDescent="0.35">
      <c r="A21" s="65" t="s">
        <v>24</v>
      </c>
      <c r="B21" s="30"/>
      <c r="C21" s="59" t="s">
        <v>109</v>
      </c>
      <c r="D21" s="30"/>
      <c r="E21" s="3">
        <f>'A1'!E14</f>
        <v>348782914.83123237</v>
      </c>
      <c r="F21" s="41">
        <v>347750281.52378339</v>
      </c>
      <c r="G21" s="17"/>
    </row>
    <row r="22" spans="1:7" x14ac:dyDescent="0.35">
      <c r="A22" s="65" t="s">
        <v>22</v>
      </c>
      <c r="B22" s="30"/>
      <c r="C22" s="59" t="s">
        <v>109</v>
      </c>
      <c r="D22" s="30"/>
      <c r="E22" s="3">
        <f>'A1'!E24</f>
        <v>228101678.3365303</v>
      </c>
      <c r="F22" s="41">
        <v>232555745.01073018</v>
      </c>
      <c r="G22" s="17"/>
    </row>
    <row r="23" spans="1:7" x14ac:dyDescent="0.35">
      <c r="A23" s="65" t="s">
        <v>20</v>
      </c>
      <c r="B23" s="30"/>
      <c r="C23" s="59" t="s">
        <v>109</v>
      </c>
      <c r="D23" s="30"/>
      <c r="E23" s="3">
        <f>'A1'!E35</f>
        <v>530640849.13884854</v>
      </c>
      <c r="F23" s="41">
        <v>532257858.81176788</v>
      </c>
      <c r="G23" s="17"/>
    </row>
    <row r="24" spans="1:7" x14ac:dyDescent="0.35">
      <c r="A24" s="65" t="s">
        <v>18</v>
      </c>
      <c r="B24" s="30"/>
      <c r="C24" s="59" t="s">
        <v>109</v>
      </c>
      <c r="D24" s="30"/>
      <c r="E24" s="3">
        <f>'A1'!E42</f>
        <v>1984959419.0627241</v>
      </c>
      <c r="F24" s="41">
        <v>1972366280.4264009</v>
      </c>
      <c r="G24" s="17"/>
    </row>
    <row r="25" spans="1:7" x14ac:dyDescent="0.35">
      <c r="A25" s="65" t="s">
        <v>16</v>
      </c>
      <c r="B25" s="30"/>
      <c r="C25" s="59" t="s">
        <v>109</v>
      </c>
      <c r="D25" s="30"/>
      <c r="E25" s="3">
        <f>'A1'!E53</f>
        <v>37386396.033110306</v>
      </c>
      <c r="F25" s="41">
        <v>37595366.479522884</v>
      </c>
      <c r="G25" s="17"/>
    </row>
    <row r="26" spans="1:7" x14ac:dyDescent="0.35">
      <c r="A26" s="65" t="s">
        <v>15</v>
      </c>
      <c r="B26" s="30"/>
      <c r="C26" s="59" t="s">
        <v>109</v>
      </c>
      <c r="D26" s="30"/>
      <c r="E26" s="3">
        <f>'A1'!E64</f>
        <v>11995329.244119911</v>
      </c>
      <c r="F26" s="41">
        <v>11051373.864459908</v>
      </c>
      <c r="G26" s="17"/>
    </row>
    <row r="27" spans="1:7" x14ac:dyDescent="0.35">
      <c r="A27" s="65" t="s">
        <v>14</v>
      </c>
      <c r="B27" s="30"/>
      <c r="C27" s="59" t="s">
        <v>109</v>
      </c>
      <c r="D27" s="30"/>
      <c r="E27" s="3">
        <f>'A1'!E75</f>
        <v>208085440.5219506</v>
      </c>
      <c r="F27" s="41">
        <v>202845621.56545007</v>
      </c>
      <c r="G27" s="17"/>
    </row>
    <row r="28" spans="1:7" x14ac:dyDescent="0.35">
      <c r="A28" s="65" t="s">
        <v>13</v>
      </c>
      <c r="B28" s="30"/>
      <c r="C28" s="59" t="s">
        <v>109</v>
      </c>
      <c r="D28" s="30"/>
      <c r="E28" s="3">
        <f>'A1'!E83</f>
        <v>90369512.979860589</v>
      </c>
      <c r="F28" s="41">
        <v>89668884.919807151</v>
      </c>
      <c r="G28" s="17"/>
    </row>
    <row r="29" spans="1:7" x14ac:dyDescent="0.35">
      <c r="A29" s="65" t="s">
        <v>11</v>
      </c>
      <c r="B29" s="30"/>
      <c r="C29" s="59" t="s">
        <v>109</v>
      </c>
      <c r="D29" s="30"/>
      <c r="E29" s="3">
        <f>'A1'!E90</f>
        <v>32690987.279829998</v>
      </c>
      <c r="F29" s="41">
        <v>32690987.620350003</v>
      </c>
      <c r="G29" s="17"/>
    </row>
    <row r="30" spans="1:7" x14ac:dyDescent="0.35">
      <c r="A30" s="60" t="s">
        <v>108</v>
      </c>
      <c r="B30" s="30"/>
      <c r="C30" s="59"/>
      <c r="D30" s="30"/>
      <c r="E30" s="62">
        <f>SUM(E31:E36)</f>
        <v>10311767.20461921</v>
      </c>
      <c r="F30" s="62">
        <f>SUM(F31:F36)</f>
        <v>10352654.645790592</v>
      </c>
      <c r="G30" s="17"/>
    </row>
    <row r="31" spans="1:7" x14ac:dyDescent="0.35">
      <c r="A31" s="65" t="s">
        <v>107</v>
      </c>
      <c r="B31" s="30"/>
      <c r="C31" s="59" t="s">
        <v>101</v>
      </c>
      <c r="D31" s="30"/>
      <c r="E31" s="41">
        <v>71064.764400000073</v>
      </c>
      <c r="F31" s="41">
        <v>71064.764400000073</v>
      </c>
      <c r="G31" s="17"/>
    </row>
    <row r="32" spans="1:7" x14ac:dyDescent="0.35">
      <c r="A32" s="65" t="s">
        <v>106</v>
      </c>
      <c r="B32" s="30"/>
      <c r="C32" s="59" t="s">
        <v>101</v>
      </c>
      <c r="D32" s="30"/>
      <c r="E32" s="41">
        <v>-331738.85324194923</v>
      </c>
      <c r="F32" s="41">
        <v>-331738.85324194923</v>
      </c>
      <c r="G32" s="17"/>
    </row>
    <row r="33" spans="1:7" x14ac:dyDescent="0.35">
      <c r="A33" s="65" t="s">
        <v>105</v>
      </c>
      <c r="B33" s="30"/>
      <c r="C33" s="59" t="s">
        <v>101</v>
      </c>
      <c r="D33" s="30"/>
      <c r="E33" s="41">
        <v>604701.04605303879</v>
      </c>
      <c r="F33" s="41">
        <v>604701.04605303879</v>
      </c>
      <c r="G33" s="17"/>
    </row>
    <row r="34" spans="1:7" x14ac:dyDescent="0.35">
      <c r="A34" s="65" t="s">
        <v>104</v>
      </c>
      <c r="B34" s="30"/>
      <c r="C34" s="59" t="s">
        <v>101</v>
      </c>
      <c r="D34" s="30"/>
      <c r="E34" s="41">
        <v>9335334.3809081223</v>
      </c>
      <c r="F34" s="41">
        <v>9376221.8220795039</v>
      </c>
      <c r="G34" s="17"/>
    </row>
    <row r="35" spans="1:7" x14ac:dyDescent="0.35">
      <c r="A35" s="65" t="s">
        <v>103</v>
      </c>
      <c r="B35" s="30"/>
      <c r="C35" s="59" t="s">
        <v>101</v>
      </c>
      <c r="D35" s="30"/>
      <c r="E35" s="41">
        <v>625816.25931999774</v>
      </c>
      <c r="F35" s="41">
        <v>625816.25931999774</v>
      </c>
      <c r="G35" s="17"/>
    </row>
    <row r="36" spans="1:7" x14ac:dyDescent="0.35">
      <c r="A36" s="65" t="s">
        <v>102</v>
      </c>
      <c r="B36" s="30"/>
      <c r="C36" s="59" t="s">
        <v>101</v>
      </c>
      <c r="D36" s="30"/>
      <c r="E36" s="41">
        <v>6589.6071800000009</v>
      </c>
      <c r="F36" s="41">
        <v>6589.6071800000009</v>
      </c>
      <c r="G36" s="17"/>
    </row>
    <row r="37" spans="1:7" x14ac:dyDescent="0.35">
      <c r="A37" s="60" t="s">
        <v>100</v>
      </c>
      <c r="B37" s="30"/>
      <c r="C37" s="59"/>
      <c r="D37" s="30"/>
      <c r="E37" s="62">
        <f>SUM(E38:E40)</f>
        <v>5628641.2730782703</v>
      </c>
      <c r="F37" s="62">
        <f>SUM(F38:F40)</f>
        <v>6573430.2234346624</v>
      </c>
      <c r="G37" s="17"/>
    </row>
    <row r="38" spans="1:7" x14ac:dyDescent="0.35">
      <c r="A38" s="61" t="s">
        <v>77</v>
      </c>
      <c r="B38" s="30"/>
      <c r="C38" s="59"/>
      <c r="D38" s="30"/>
      <c r="E38" s="41">
        <v>2295813.6090968009</v>
      </c>
      <c r="F38" s="41">
        <v>2895349.0205292203</v>
      </c>
      <c r="G38" s="17"/>
    </row>
    <row r="39" spans="1:7" x14ac:dyDescent="0.35">
      <c r="A39" s="61" t="s">
        <v>76</v>
      </c>
      <c r="B39" s="30"/>
      <c r="C39" s="59"/>
      <c r="D39" s="30"/>
      <c r="E39" s="41">
        <v>3332827.6639814698</v>
      </c>
      <c r="F39" s="41">
        <v>3678081.2029054421</v>
      </c>
      <c r="G39" s="17"/>
    </row>
    <row r="40" spans="1:7" x14ac:dyDescent="0.35">
      <c r="A40" s="61" t="s">
        <v>75</v>
      </c>
      <c r="B40" s="30"/>
      <c r="C40" s="59"/>
      <c r="D40" s="30"/>
      <c r="E40" s="41">
        <v>0</v>
      </c>
      <c r="F40" s="41">
        <v>0</v>
      </c>
      <c r="G40" s="17"/>
    </row>
    <row r="41" spans="1:7" x14ac:dyDescent="0.35">
      <c r="A41" s="60" t="s">
        <v>99</v>
      </c>
      <c r="B41" s="30"/>
      <c r="C41" s="59" t="s">
        <v>98</v>
      </c>
      <c r="D41" s="30"/>
      <c r="E41" s="41">
        <v>57589684.922023073</v>
      </c>
      <c r="F41" s="41">
        <v>65023416.010709934</v>
      </c>
      <c r="G41" s="17"/>
    </row>
    <row r="42" spans="1:7" x14ac:dyDescent="0.35">
      <c r="A42" s="60" t="s">
        <v>97</v>
      </c>
      <c r="B42" s="30"/>
      <c r="C42" s="59"/>
      <c r="D42" s="30"/>
      <c r="E42" s="41">
        <v>7775696.0845697792</v>
      </c>
      <c r="F42" s="41">
        <v>14389459.906335676</v>
      </c>
      <c r="G42" s="17"/>
    </row>
    <row r="43" spans="1:7" x14ac:dyDescent="0.35">
      <c r="A43" s="28"/>
      <c r="B43" s="30"/>
      <c r="C43" s="68"/>
      <c r="D43" s="30"/>
      <c r="E43" s="57"/>
      <c r="F43" s="66"/>
      <c r="G43" s="17"/>
    </row>
    <row r="44" spans="1:7" x14ac:dyDescent="0.35">
      <c r="A44" s="56" t="s">
        <v>28</v>
      </c>
      <c r="B44" s="17"/>
      <c r="C44" s="59"/>
      <c r="D44" s="17"/>
      <c r="E44" s="54">
        <f>SUM(E8:E14)+SUM(E18:E20)+E30+E37+SUM(E41:E42)</f>
        <v>3698060871.5178828</v>
      </c>
      <c r="F44" s="54">
        <f>SUM(F8:F14)+SUM(F18:F20)+F30+F37+SUM(F41:F42)</f>
        <v>3768346751.4788437</v>
      </c>
      <c r="G44" s="17"/>
    </row>
    <row r="45" spans="1:7" x14ac:dyDescent="0.35">
      <c r="A45" s="9"/>
      <c r="B45" s="17"/>
      <c r="C45" s="17"/>
      <c r="D45" s="17"/>
      <c r="E45" s="49"/>
      <c r="F45" s="43"/>
      <c r="G45" s="17"/>
    </row>
    <row r="46" spans="1:7" ht="20" x14ac:dyDescent="0.35">
      <c r="A46" s="1" t="s">
        <v>96</v>
      </c>
      <c r="B46" s="17"/>
      <c r="C46" s="17"/>
      <c r="D46" s="17"/>
      <c r="E46" s="49"/>
      <c r="F46" s="49"/>
      <c r="G46" s="17"/>
    </row>
    <row r="47" spans="1:7" ht="15" thickBot="1" x14ac:dyDescent="0.4">
      <c r="A47" s="9"/>
      <c r="B47" s="17"/>
      <c r="C47" s="17"/>
      <c r="D47" s="17"/>
      <c r="E47" s="49"/>
      <c r="F47" s="49"/>
      <c r="G47" s="17"/>
    </row>
    <row r="48" spans="1:7" ht="15" customHeight="1" x14ac:dyDescent="0.35">
      <c r="A48" s="188" t="s">
        <v>95</v>
      </c>
      <c r="B48" s="17"/>
      <c r="C48" s="190" t="s">
        <v>71</v>
      </c>
      <c r="D48" s="17"/>
      <c r="E48" s="192" t="s">
        <v>41</v>
      </c>
      <c r="F48" s="193"/>
      <c r="G48" s="17"/>
    </row>
    <row r="49" spans="1:7" ht="15" thickBot="1" x14ac:dyDescent="0.4">
      <c r="A49" s="189"/>
      <c r="B49" s="17"/>
      <c r="C49" s="191"/>
      <c r="D49" s="17"/>
      <c r="E49" s="48" t="s">
        <v>70</v>
      </c>
      <c r="F49" s="47" t="s">
        <v>69</v>
      </c>
      <c r="G49" s="17"/>
    </row>
    <row r="50" spans="1:7" x14ac:dyDescent="0.35">
      <c r="A50" s="45"/>
      <c r="B50" s="17"/>
      <c r="C50" s="45"/>
      <c r="D50" s="17"/>
      <c r="E50" s="67"/>
      <c r="F50" s="43"/>
      <c r="G50" s="17"/>
    </row>
    <row r="51" spans="1:7" x14ac:dyDescent="0.35">
      <c r="A51" s="60" t="s">
        <v>94</v>
      </c>
      <c r="B51" s="30"/>
      <c r="C51" s="59"/>
      <c r="D51" s="30"/>
      <c r="E51" s="62">
        <f>SUM(E52:E54)</f>
        <v>19377267.829632834</v>
      </c>
      <c r="F51" s="62">
        <f>SUM(F52:F54)</f>
        <v>20170894.78957</v>
      </c>
      <c r="G51" s="17"/>
    </row>
    <row r="52" spans="1:7" x14ac:dyDescent="0.35">
      <c r="A52" s="65" t="s">
        <v>91</v>
      </c>
      <c r="B52" s="30"/>
      <c r="C52" s="59" t="s">
        <v>93</v>
      </c>
      <c r="D52" s="30"/>
      <c r="E52" s="3">
        <v>0</v>
      </c>
      <c r="F52" s="41">
        <v>20170894.78957</v>
      </c>
      <c r="G52" s="17"/>
    </row>
    <row r="53" spans="1:7" x14ac:dyDescent="0.35">
      <c r="A53" s="65" t="s">
        <v>90</v>
      </c>
      <c r="B53" s="30"/>
      <c r="C53" s="59" t="s">
        <v>93</v>
      </c>
      <c r="D53" s="30"/>
      <c r="E53" s="3">
        <v>19228340.665109269</v>
      </c>
      <c r="F53" s="66"/>
      <c r="G53" s="17"/>
    </row>
    <row r="54" spans="1:7" x14ac:dyDescent="0.35">
      <c r="A54" s="65" t="s">
        <v>89</v>
      </c>
      <c r="B54" s="30"/>
      <c r="C54" s="59" t="s">
        <v>93</v>
      </c>
      <c r="D54" s="30"/>
      <c r="E54" s="3">
        <v>148927.1645235646</v>
      </c>
      <c r="F54" s="66"/>
      <c r="G54" s="17"/>
    </row>
    <row r="55" spans="1:7" x14ac:dyDescent="0.35">
      <c r="A55" s="64" t="s">
        <v>92</v>
      </c>
      <c r="B55" s="30"/>
      <c r="C55" s="59"/>
      <c r="D55" s="30"/>
      <c r="E55" s="62">
        <f>SUM(E56:E58)</f>
        <v>3115032032.6776085</v>
      </c>
      <c r="F55" s="62">
        <f>SUM(F56:F58)</f>
        <v>3311388908.1850839</v>
      </c>
      <c r="G55" s="17"/>
    </row>
    <row r="56" spans="1:7" x14ac:dyDescent="0.35">
      <c r="A56" s="65" t="s">
        <v>91</v>
      </c>
      <c r="B56" s="30"/>
      <c r="C56" s="59" t="s">
        <v>88</v>
      </c>
      <c r="D56" s="30"/>
      <c r="E56" s="3">
        <f>'TP1'!I14</f>
        <v>1335821698.2434995</v>
      </c>
      <c r="F56" s="41">
        <v>3311388908.1850839</v>
      </c>
      <c r="G56" s="17"/>
    </row>
    <row r="57" spans="1:7" x14ac:dyDescent="0.35">
      <c r="A57" s="65" t="s">
        <v>90</v>
      </c>
      <c r="B57" s="30"/>
      <c r="C57" s="59" t="s">
        <v>88</v>
      </c>
      <c r="D57" s="30"/>
      <c r="E57" s="3">
        <f>'TP1'!B14</f>
        <v>1714742985.7713387</v>
      </c>
      <c r="F57" s="66"/>
      <c r="G57" s="17"/>
    </row>
    <row r="58" spans="1:7" x14ac:dyDescent="0.35">
      <c r="A58" s="65" t="s">
        <v>89</v>
      </c>
      <c r="B58" s="30"/>
      <c r="C58" s="59" t="s">
        <v>88</v>
      </c>
      <c r="D58" s="30"/>
      <c r="E58" s="3">
        <f>'TP1'!F14</f>
        <v>64467348.662770264</v>
      </c>
      <c r="F58" s="66"/>
      <c r="G58" s="17"/>
    </row>
    <row r="59" spans="1:7" x14ac:dyDescent="0.35">
      <c r="A59" s="60" t="s">
        <v>87</v>
      </c>
      <c r="B59" s="30"/>
      <c r="C59" s="59"/>
      <c r="D59" s="30"/>
      <c r="E59" s="62">
        <f>E55+E51</f>
        <v>3134409300.5072412</v>
      </c>
      <c r="F59" s="62">
        <f>F55+F51</f>
        <v>3331559802.9746537</v>
      </c>
      <c r="G59" s="17"/>
    </row>
    <row r="60" spans="1:7" x14ac:dyDescent="0.35">
      <c r="A60" s="60" t="s">
        <v>86</v>
      </c>
      <c r="B60" s="30"/>
      <c r="C60" s="59"/>
      <c r="D60" s="30"/>
      <c r="E60" s="41">
        <v>111616.332597998</v>
      </c>
      <c r="F60" s="41">
        <v>460586.26194000005</v>
      </c>
      <c r="G60" s="17"/>
    </row>
    <row r="61" spans="1:7" x14ac:dyDescent="0.35">
      <c r="A61" s="60" t="s">
        <v>85</v>
      </c>
      <c r="B61" s="30"/>
      <c r="C61" s="59"/>
      <c r="D61" s="30"/>
      <c r="E61" s="41">
        <v>17596320.21975366</v>
      </c>
      <c r="F61" s="41">
        <v>25684773.292500004</v>
      </c>
      <c r="G61" s="17"/>
    </row>
    <row r="62" spans="1:7" x14ac:dyDescent="0.35">
      <c r="A62" s="60" t="s">
        <v>84</v>
      </c>
      <c r="B62" s="30"/>
      <c r="C62" s="59"/>
      <c r="D62" s="30"/>
      <c r="E62" s="41">
        <v>50004.855450000003</v>
      </c>
      <c r="F62" s="41">
        <v>50004.855450000003</v>
      </c>
      <c r="G62" s="17"/>
    </row>
    <row r="63" spans="1:7" x14ac:dyDescent="0.35">
      <c r="A63" s="60" t="s">
        <v>49</v>
      </c>
      <c r="B63" s="30"/>
      <c r="C63" s="59"/>
      <c r="D63" s="30"/>
      <c r="E63" s="62">
        <f>SUM(E64:E66)</f>
        <v>14337893.131892256</v>
      </c>
      <c r="F63" s="62">
        <f>SUM(F64:F66)</f>
        <v>22404338.64387</v>
      </c>
      <c r="G63" s="17"/>
    </row>
    <row r="64" spans="1:7" x14ac:dyDescent="0.35">
      <c r="A64" s="65" t="s">
        <v>48</v>
      </c>
      <c r="B64" s="30"/>
      <c r="C64" s="59"/>
      <c r="D64" s="30"/>
      <c r="E64" s="41">
        <v>14337893.131892256</v>
      </c>
      <c r="F64" s="41">
        <v>22399338.64387</v>
      </c>
      <c r="G64" s="17"/>
    </row>
    <row r="65" spans="1:7" x14ac:dyDescent="0.35">
      <c r="A65" s="65" t="s">
        <v>47</v>
      </c>
      <c r="B65" s="30"/>
      <c r="C65" s="59"/>
      <c r="D65" s="30"/>
      <c r="E65" s="41">
        <v>0</v>
      </c>
      <c r="F65" s="41">
        <v>5000</v>
      </c>
      <c r="G65" s="17"/>
    </row>
    <row r="66" spans="1:7" x14ac:dyDescent="0.35">
      <c r="A66" s="65" t="s">
        <v>46</v>
      </c>
      <c r="B66" s="30"/>
      <c r="C66" s="59"/>
      <c r="D66" s="30"/>
      <c r="E66" s="41">
        <v>0</v>
      </c>
      <c r="F66" s="41">
        <v>0</v>
      </c>
      <c r="G66" s="17"/>
    </row>
    <row r="67" spans="1:7" x14ac:dyDescent="0.35">
      <c r="A67" s="60" t="s">
        <v>83</v>
      </c>
      <c r="B67" s="30"/>
      <c r="C67" s="59"/>
      <c r="D67" s="30"/>
      <c r="E67" s="41">
        <v>0</v>
      </c>
      <c r="F67" s="41">
        <v>0</v>
      </c>
      <c r="G67" s="17"/>
    </row>
    <row r="68" spans="1:7" x14ac:dyDescent="0.35">
      <c r="A68" s="60" t="s">
        <v>82</v>
      </c>
      <c r="B68" s="30"/>
      <c r="C68" s="59"/>
      <c r="D68" s="30"/>
      <c r="E68" s="41">
        <v>4521586.2877302524</v>
      </c>
      <c r="F68" s="41">
        <v>4521586.2877302524</v>
      </c>
      <c r="G68" s="17"/>
    </row>
    <row r="69" spans="1:7" x14ac:dyDescent="0.35">
      <c r="A69" s="60" t="s">
        <v>81</v>
      </c>
      <c r="B69" s="30"/>
      <c r="C69" s="59"/>
      <c r="D69" s="30"/>
      <c r="E69" s="41">
        <v>22484069.773949165</v>
      </c>
      <c r="F69" s="41">
        <v>23526152.19424485</v>
      </c>
      <c r="G69" s="17"/>
    </row>
    <row r="70" spans="1:7" x14ac:dyDescent="0.35">
      <c r="A70" s="64" t="s">
        <v>80</v>
      </c>
      <c r="B70" s="30"/>
      <c r="C70" s="59"/>
      <c r="D70" s="30"/>
      <c r="E70" s="41">
        <v>0</v>
      </c>
      <c r="F70" s="63"/>
      <c r="G70" s="17"/>
    </row>
    <row r="71" spans="1:7" x14ac:dyDescent="0.35">
      <c r="A71" s="60" t="s">
        <v>79</v>
      </c>
      <c r="B71" s="30"/>
      <c r="C71" s="59"/>
      <c r="D71" s="30"/>
      <c r="E71" s="41">
        <v>3082718.4005142413</v>
      </c>
      <c r="F71" s="41">
        <v>3082718.4005142413</v>
      </c>
      <c r="G71" s="17"/>
    </row>
    <row r="72" spans="1:7" x14ac:dyDescent="0.35">
      <c r="A72" s="60" t="s">
        <v>78</v>
      </c>
      <c r="B72" s="30"/>
      <c r="C72" s="59"/>
      <c r="D72" s="30"/>
      <c r="E72" s="62">
        <f>SUM(E73:E75)</f>
        <v>61359808.052452467</v>
      </c>
      <c r="F72" s="62">
        <f>SUM(F73:F75)</f>
        <v>19048632.601887237</v>
      </c>
      <c r="G72" s="17"/>
    </row>
    <row r="73" spans="1:7" x14ac:dyDescent="0.35">
      <c r="A73" s="61" t="s">
        <v>77</v>
      </c>
      <c r="B73" s="30"/>
      <c r="C73" s="59"/>
      <c r="D73" s="30"/>
      <c r="E73" s="41">
        <v>1874618.6125577877</v>
      </c>
      <c r="F73" s="41">
        <v>415839.51318663679</v>
      </c>
      <c r="G73" s="17"/>
    </row>
    <row r="74" spans="1:7" x14ac:dyDescent="0.35">
      <c r="A74" s="61" t="s">
        <v>76</v>
      </c>
      <c r="B74" s="30"/>
      <c r="C74" s="59"/>
      <c r="D74" s="30"/>
      <c r="E74" s="41">
        <v>55748222.75474567</v>
      </c>
      <c r="F74" s="41">
        <v>14874382.979706133</v>
      </c>
      <c r="G74" s="17"/>
    </row>
    <row r="75" spans="1:7" x14ac:dyDescent="0.35">
      <c r="A75" s="61" t="s">
        <v>75</v>
      </c>
      <c r="B75" s="30"/>
      <c r="C75" s="59"/>
      <c r="D75" s="30"/>
      <c r="E75" s="41">
        <v>3736966.6851490075</v>
      </c>
      <c r="F75" s="41">
        <v>3758410.1089944663</v>
      </c>
      <c r="G75" s="17"/>
    </row>
    <row r="76" spans="1:7" x14ac:dyDescent="0.35">
      <c r="A76" s="60" t="s">
        <v>32</v>
      </c>
      <c r="B76" s="30"/>
      <c r="C76" s="59"/>
      <c r="D76" s="30"/>
      <c r="E76" s="41">
        <v>97860219.437012076</v>
      </c>
      <c r="F76" s="41">
        <v>100354526.49723722</v>
      </c>
      <c r="G76" s="17"/>
    </row>
    <row r="77" spans="1:7" x14ac:dyDescent="0.35">
      <c r="A77" s="28"/>
      <c r="B77" s="30"/>
      <c r="C77" s="58"/>
      <c r="D77" s="30"/>
      <c r="E77" s="57"/>
      <c r="F77" s="57"/>
      <c r="G77" s="17"/>
    </row>
    <row r="78" spans="1:7" x14ac:dyDescent="0.35">
      <c r="A78" s="56" t="s">
        <v>27</v>
      </c>
      <c r="B78" s="17"/>
      <c r="C78" s="55"/>
      <c r="D78" s="17"/>
      <c r="E78" s="54">
        <f>E59+SUM(E60:E61)+E62+E63+SUM(E67:E72)+E76</f>
        <v>3355813536.9985933</v>
      </c>
      <c r="F78" s="54">
        <f>F59+SUM(F60:F61)+F62+F63+SUM(F67:F72)+F76</f>
        <v>3530693122.0100274</v>
      </c>
      <c r="G78" s="17"/>
    </row>
    <row r="79" spans="1:7" ht="15" thickBot="1" x14ac:dyDescent="0.4">
      <c r="A79" s="53"/>
      <c r="B79" s="17"/>
      <c r="C79" s="17"/>
      <c r="D79" s="17"/>
      <c r="E79" s="52"/>
      <c r="F79" s="51"/>
      <c r="G79" s="17"/>
    </row>
    <row r="80" spans="1:7" ht="16" thickBot="1" x14ac:dyDescent="0.4">
      <c r="A80" s="26" t="s">
        <v>74</v>
      </c>
      <c r="B80" s="24"/>
      <c r="C80" s="25"/>
      <c r="D80" s="24"/>
      <c r="E80" s="50">
        <f>E44-E78</f>
        <v>342247334.51928949</v>
      </c>
      <c r="F80" s="22">
        <f>F44-F78</f>
        <v>237653629.46881628</v>
      </c>
      <c r="G80" s="17"/>
    </row>
    <row r="81" spans="1:7" x14ac:dyDescent="0.35">
      <c r="A81" s="9"/>
      <c r="B81" s="17"/>
      <c r="C81" s="17"/>
      <c r="D81" s="17"/>
      <c r="E81" s="49"/>
      <c r="F81" s="43"/>
      <c r="G81" s="17"/>
    </row>
    <row r="82" spans="1:7" ht="20" x14ac:dyDescent="0.35">
      <c r="A82" s="1" t="s">
        <v>73</v>
      </c>
      <c r="B82" s="17"/>
      <c r="C82" s="17"/>
      <c r="D82" s="17"/>
      <c r="E82" s="49"/>
      <c r="F82" s="49"/>
      <c r="G82" s="17"/>
    </row>
    <row r="83" spans="1:7" ht="15" thickBot="1" x14ac:dyDescent="0.4">
      <c r="A83" s="9"/>
      <c r="B83" s="17"/>
      <c r="C83" s="17"/>
      <c r="D83" s="17"/>
      <c r="E83" s="49"/>
      <c r="F83" s="49"/>
      <c r="G83" s="17"/>
    </row>
    <row r="84" spans="1:7" ht="15" customHeight="1" x14ac:dyDescent="0.35">
      <c r="A84" s="188" t="s">
        <v>72</v>
      </c>
      <c r="B84" s="17"/>
      <c r="C84" s="190" t="s">
        <v>71</v>
      </c>
      <c r="D84" s="17"/>
      <c r="E84" s="192" t="s">
        <v>41</v>
      </c>
      <c r="F84" s="193"/>
      <c r="G84" s="17"/>
    </row>
    <row r="85" spans="1:7" ht="15" thickBot="1" x14ac:dyDescent="0.4">
      <c r="A85" s="189"/>
      <c r="B85" s="17"/>
      <c r="C85" s="191"/>
      <c r="D85" s="17"/>
      <c r="E85" s="48" t="s">
        <v>70</v>
      </c>
      <c r="F85" s="47" t="s">
        <v>69</v>
      </c>
      <c r="G85" s="17"/>
    </row>
    <row r="86" spans="1:7" x14ac:dyDescent="0.35">
      <c r="A86" s="46"/>
      <c r="B86" s="17"/>
      <c r="C86" s="45"/>
      <c r="D86" s="17"/>
      <c r="E86" s="44"/>
      <c r="F86" s="43"/>
      <c r="G86" s="17"/>
    </row>
    <row r="87" spans="1:7" x14ac:dyDescent="0.35">
      <c r="A87" s="32" t="s">
        <v>68</v>
      </c>
      <c r="B87" s="30"/>
      <c r="C87" s="31"/>
      <c r="D87" s="30"/>
      <c r="E87" s="37">
        <f>SUM(E88:E89)</f>
        <v>4695449.2409200007</v>
      </c>
      <c r="F87" s="37">
        <f>SUM(F88:F89)</f>
        <v>4683708.44092</v>
      </c>
      <c r="G87" s="17"/>
    </row>
    <row r="88" spans="1:7" x14ac:dyDescent="0.35">
      <c r="A88" s="33" t="s">
        <v>66</v>
      </c>
      <c r="B88" s="30"/>
      <c r="C88" s="39"/>
      <c r="D88" s="30"/>
      <c r="E88" s="29">
        <v>4695449.2409200007</v>
      </c>
      <c r="F88" s="29">
        <v>4683708.44092</v>
      </c>
      <c r="G88" s="17"/>
    </row>
    <row r="89" spans="1:7" x14ac:dyDescent="0.35">
      <c r="A89" s="33" t="s">
        <v>65</v>
      </c>
      <c r="B89" s="30"/>
      <c r="C89" s="39"/>
      <c r="D89" s="30"/>
      <c r="E89" s="29">
        <v>0</v>
      </c>
      <c r="F89" s="29">
        <v>0</v>
      </c>
      <c r="G89" s="17"/>
    </row>
    <row r="90" spans="1:7" x14ac:dyDescent="0.35">
      <c r="A90" s="32" t="s">
        <v>67</v>
      </c>
      <c r="B90" s="30"/>
      <c r="C90" s="31"/>
      <c r="D90" s="30"/>
      <c r="E90" s="37">
        <f>SUM(E91:E93)</f>
        <v>0</v>
      </c>
      <c r="F90" s="37">
        <f>SUM(F91:F93)</f>
        <v>0</v>
      </c>
      <c r="G90" s="17"/>
    </row>
    <row r="91" spans="1:7" x14ac:dyDescent="0.35">
      <c r="A91" s="33" t="s">
        <v>66</v>
      </c>
      <c r="B91" s="30"/>
      <c r="C91" s="31"/>
      <c r="D91" s="30"/>
      <c r="E91" s="29">
        <v>0</v>
      </c>
      <c r="F91" s="29">
        <v>0</v>
      </c>
      <c r="G91" s="17"/>
    </row>
    <row r="92" spans="1:7" x14ac:dyDescent="0.35">
      <c r="A92" s="33" t="s">
        <v>65</v>
      </c>
      <c r="B92" s="30"/>
      <c r="C92" s="31"/>
      <c r="D92" s="30"/>
      <c r="E92" s="29">
        <v>0</v>
      </c>
      <c r="F92" s="29">
        <v>0</v>
      </c>
      <c r="G92" s="17"/>
    </row>
    <row r="93" spans="1:7" x14ac:dyDescent="0.35">
      <c r="A93" s="33" t="s">
        <v>64</v>
      </c>
      <c r="B93" s="30"/>
      <c r="C93" s="31"/>
      <c r="D93" s="30"/>
      <c r="E93" s="29">
        <v>0</v>
      </c>
      <c r="F93" s="29">
        <v>0</v>
      </c>
      <c r="G93" s="17"/>
    </row>
    <row r="94" spans="1:7" x14ac:dyDescent="0.35">
      <c r="A94" s="32" t="s">
        <v>63</v>
      </c>
      <c r="B94" s="30"/>
      <c r="C94" s="31"/>
      <c r="D94" s="30"/>
      <c r="E94" s="29">
        <v>17893175.213270001</v>
      </c>
      <c r="F94" s="29">
        <v>17893175.213270001</v>
      </c>
      <c r="G94" s="17"/>
    </row>
    <row r="95" spans="1:7" x14ac:dyDescent="0.35">
      <c r="A95" s="32" t="s">
        <v>62</v>
      </c>
      <c r="B95" s="30"/>
      <c r="C95" s="31"/>
      <c r="D95" s="30"/>
      <c r="E95" s="29">
        <v>202697.64360000001</v>
      </c>
      <c r="F95" s="29">
        <v>202697.64360000001</v>
      </c>
      <c r="G95" s="17"/>
    </row>
    <row r="96" spans="1:7" x14ac:dyDescent="0.35">
      <c r="A96" s="5" t="s">
        <v>61</v>
      </c>
      <c r="B96" s="30"/>
      <c r="C96" s="38"/>
      <c r="D96" s="30"/>
      <c r="E96" s="29">
        <v>195315530.47317865</v>
      </c>
      <c r="F96" s="29">
        <v>203288853.92606488</v>
      </c>
      <c r="G96" s="17"/>
    </row>
    <row r="97" spans="1:7" x14ac:dyDescent="0.35">
      <c r="A97" s="32" t="s">
        <v>60</v>
      </c>
      <c r="B97" s="30"/>
      <c r="C97" s="31"/>
      <c r="D97" s="30"/>
      <c r="E97" s="29">
        <v>9922711.9207293577</v>
      </c>
      <c r="F97" s="29">
        <v>9922727.9207293577</v>
      </c>
      <c r="G97" s="17"/>
    </row>
    <row r="98" spans="1:7" x14ac:dyDescent="0.35">
      <c r="A98" s="32" t="s">
        <v>59</v>
      </c>
      <c r="B98" s="30"/>
      <c r="C98" s="31"/>
      <c r="D98" s="30"/>
      <c r="E98" s="42">
        <f>E99+E100+E102+E103+E104</f>
        <v>-181758991.5417195</v>
      </c>
      <c r="F98" s="34"/>
      <c r="G98" s="17"/>
    </row>
    <row r="99" spans="1:7" x14ac:dyDescent="0.35">
      <c r="A99" s="33" t="s">
        <v>58</v>
      </c>
      <c r="B99" s="30"/>
      <c r="C99" s="39"/>
      <c r="D99" s="30"/>
      <c r="E99" s="41">
        <v>-49807433.912943184</v>
      </c>
      <c r="F99" s="34"/>
      <c r="G99" s="17"/>
    </row>
    <row r="100" spans="1:7" x14ac:dyDescent="0.35">
      <c r="A100" s="33" t="s">
        <v>57</v>
      </c>
      <c r="B100" s="30"/>
      <c r="C100" s="39"/>
      <c r="D100" s="30"/>
      <c r="E100" s="40">
        <v>180303222.33808228</v>
      </c>
      <c r="F100" s="34"/>
      <c r="G100" s="17"/>
    </row>
    <row r="101" spans="1:7" x14ac:dyDescent="0.35">
      <c r="A101" s="33" t="s">
        <v>56</v>
      </c>
      <c r="B101" s="30"/>
      <c r="C101" s="39"/>
      <c r="D101" s="30"/>
      <c r="E101" s="34"/>
      <c r="F101" s="29">
        <v>0</v>
      </c>
      <c r="G101" s="17"/>
    </row>
    <row r="102" spans="1:7" x14ac:dyDescent="0.35">
      <c r="A102" s="33" t="s">
        <v>55</v>
      </c>
      <c r="B102" s="30"/>
      <c r="C102" s="39"/>
      <c r="D102" s="30"/>
      <c r="E102" s="37">
        <f>-E105</f>
        <v>-280033893.12686253</v>
      </c>
      <c r="F102" s="34"/>
      <c r="G102" s="17"/>
    </row>
    <row r="103" spans="1:7" x14ac:dyDescent="0.35">
      <c r="A103" s="33" t="s">
        <v>54</v>
      </c>
      <c r="B103" s="30"/>
      <c r="C103" s="39"/>
      <c r="D103" s="30"/>
      <c r="E103" s="29">
        <v>-30623930.957740031</v>
      </c>
      <c r="F103" s="34"/>
      <c r="G103" s="17"/>
    </row>
    <row r="104" spans="1:7" x14ac:dyDescent="0.35">
      <c r="A104" s="33" t="s">
        <v>53</v>
      </c>
      <c r="B104" s="30"/>
      <c r="C104" s="39"/>
      <c r="D104" s="30"/>
      <c r="E104" s="29">
        <v>-1596955.882256039</v>
      </c>
      <c r="F104" s="34"/>
      <c r="G104" s="17"/>
    </row>
    <row r="105" spans="1:7" x14ac:dyDescent="0.35">
      <c r="A105" s="32" t="s">
        <v>52</v>
      </c>
      <c r="B105" s="30"/>
      <c r="C105" s="31"/>
      <c r="D105" s="30"/>
      <c r="E105" s="29">
        <v>280033893.12686253</v>
      </c>
      <c r="F105" s="34"/>
      <c r="G105" s="17"/>
    </row>
    <row r="106" spans="1:7" x14ac:dyDescent="0.35">
      <c r="A106" s="32" t="s">
        <v>51</v>
      </c>
      <c r="B106" s="30"/>
      <c r="C106" s="31"/>
      <c r="D106" s="30"/>
      <c r="E106" s="37">
        <f>E107+E111+E115</f>
        <v>22005682.392892256</v>
      </c>
      <c r="F106" s="37">
        <f>F107+F111+F115</f>
        <v>10000</v>
      </c>
      <c r="G106" s="17"/>
    </row>
    <row r="107" spans="1:7" x14ac:dyDescent="0.35">
      <c r="A107" s="33" t="s">
        <v>50</v>
      </c>
      <c r="B107" s="30"/>
      <c r="C107" s="31"/>
      <c r="D107" s="30"/>
      <c r="E107" s="37">
        <f>SUM(E108:E110)</f>
        <v>29981.33</v>
      </c>
      <c r="F107" s="37">
        <f>SUM(F108:F110)</f>
        <v>10000</v>
      </c>
      <c r="G107" s="17"/>
    </row>
    <row r="108" spans="1:7" x14ac:dyDescent="0.35">
      <c r="A108" s="36" t="s">
        <v>48</v>
      </c>
      <c r="B108" s="30"/>
      <c r="C108" s="39"/>
      <c r="D108" s="30"/>
      <c r="E108" s="29">
        <v>0</v>
      </c>
      <c r="F108" s="29">
        <v>0</v>
      </c>
      <c r="G108" s="17"/>
    </row>
    <row r="109" spans="1:7" x14ac:dyDescent="0.35">
      <c r="A109" s="36" t="s">
        <v>47</v>
      </c>
      <c r="B109" s="30"/>
      <c r="C109" s="39"/>
      <c r="D109" s="30"/>
      <c r="E109" s="29">
        <v>19981.330000000002</v>
      </c>
      <c r="F109" s="29">
        <v>0</v>
      </c>
      <c r="G109" s="17"/>
    </row>
    <row r="110" spans="1:7" x14ac:dyDescent="0.35">
      <c r="A110" s="36" t="s">
        <v>46</v>
      </c>
      <c r="B110" s="30"/>
      <c r="C110" s="39"/>
      <c r="D110" s="30"/>
      <c r="E110" s="29">
        <v>10000</v>
      </c>
      <c r="F110" s="29">
        <v>10000</v>
      </c>
      <c r="G110" s="17"/>
    </row>
    <row r="111" spans="1:7" x14ac:dyDescent="0.35">
      <c r="A111" s="33" t="s">
        <v>49</v>
      </c>
      <c r="B111" s="30"/>
      <c r="C111" s="38"/>
      <c r="D111" s="30"/>
      <c r="E111" s="37">
        <f>SUM(E112:E114)</f>
        <v>21975701.062892258</v>
      </c>
      <c r="F111" s="34"/>
      <c r="G111" s="17"/>
    </row>
    <row r="112" spans="1:7" x14ac:dyDescent="0.35">
      <c r="A112" s="36" t="s">
        <v>48</v>
      </c>
      <c r="B112" s="30"/>
      <c r="C112" s="35"/>
      <c r="D112" s="30"/>
      <c r="E112" s="29">
        <v>21974123.665502258</v>
      </c>
      <c r="F112" s="34"/>
      <c r="G112" s="17"/>
    </row>
    <row r="113" spans="1:7" x14ac:dyDescent="0.35">
      <c r="A113" s="36" t="s">
        <v>47</v>
      </c>
      <c r="B113" s="30"/>
      <c r="C113" s="35"/>
      <c r="D113" s="30"/>
      <c r="E113" s="29">
        <v>0</v>
      </c>
      <c r="F113" s="34"/>
      <c r="G113" s="17"/>
    </row>
    <row r="114" spans="1:7" x14ac:dyDescent="0.35">
      <c r="A114" s="36" t="s">
        <v>46</v>
      </c>
      <c r="B114" s="30"/>
      <c r="C114" s="35"/>
      <c r="D114" s="30"/>
      <c r="E114" s="29">
        <v>1577.3973900000001</v>
      </c>
      <c r="F114" s="34"/>
      <c r="G114" s="17"/>
    </row>
    <row r="115" spans="1:7" x14ac:dyDescent="0.35">
      <c r="A115" s="33" t="s">
        <v>45</v>
      </c>
      <c r="B115" s="30"/>
      <c r="C115" s="31"/>
      <c r="D115" s="30"/>
      <c r="E115" s="29">
        <v>0</v>
      </c>
      <c r="F115" s="29">
        <v>0</v>
      </c>
      <c r="G115" s="17"/>
    </row>
    <row r="116" spans="1:7" x14ac:dyDescent="0.35">
      <c r="A116" s="32" t="s">
        <v>44</v>
      </c>
      <c r="B116" s="30"/>
      <c r="C116" s="31"/>
      <c r="D116" s="30"/>
      <c r="E116" s="29">
        <v>0</v>
      </c>
      <c r="F116" s="29">
        <v>1577.3973900000001</v>
      </c>
      <c r="G116" s="17"/>
    </row>
    <row r="117" spans="1:7" ht="15" thickBot="1" x14ac:dyDescent="0.4">
      <c r="A117" s="28"/>
      <c r="B117" s="17"/>
      <c r="C117" s="28"/>
      <c r="D117" s="17"/>
      <c r="E117" s="27"/>
      <c r="F117" s="27"/>
      <c r="G117" s="17"/>
    </row>
    <row r="118" spans="1:7" ht="16" thickBot="1" x14ac:dyDescent="0.4">
      <c r="A118" s="26" t="s">
        <v>43</v>
      </c>
      <c r="B118" s="24"/>
      <c r="C118" s="25"/>
      <c r="D118" s="24"/>
      <c r="E118" s="23">
        <f>E87+E90+SUM(E94:E98)+SUM(E105:E106)+E116</f>
        <v>348310148.4697333</v>
      </c>
      <c r="F118" s="22">
        <f>F87+F90+SUM(F94:F97)+F101+SUM(F105:F106)+F116</f>
        <v>236002740.54197425</v>
      </c>
      <c r="G118" s="17"/>
    </row>
    <row r="119" spans="1:7" x14ac:dyDescent="0.35">
      <c r="A119" s="9"/>
      <c r="B119" s="17"/>
      <c r="C119" s="17"/>
      <c r="D119" s="17"/>
      <c r="E119" s="17"/>
      <c r="F119" s="12"/>
      <c r="G119" s="17"/>
    </row>
    <row r="120" spans="1:7" x14ac:dyDescent="0.35">
      <c r="A120" s="17"/>
      <c r="B120" s="17"/>
      <c r="C120" s="17"/>
      <c r="D120" s="17"/>
      <c r="E120" s="17"/>
      <c r="F120" s="12"/>
      <c r="G120" s="17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4.5" x14ac:dyDescent="0.35"/>
  <cols>
    <col min="1" max="1" width="82.453125" bestFit="1" customWidth="1"/>
    <col min="3" max="3" width="11.6328125" bestFit="1" customWidth="1"/>
    <col min="5" max="5" width="14.36328125" bestFit="1" customWidth="1"/>
  </cols>
  <sheetData>
    <row r="1" spans="1:5" ht="20.5" thickBot="1" x14ac:dyDescent="0.4">
      <c r="A1" s="2" t="s">
        <v>136</v>
      </c>
      <c r="B1" s="96"/>
      <c r="C1" s="95"/>
      <c r="D1" s="96"/>
      <c r="E1" s="95"/>
    </row>
    <row r="2" spans="1:5" ht="15" thickBot="1" x14ac:dyDescent="0.4">
      <c r="A2" s="77"/>
      <c r="B2" s="77"/>
      <c r="C2" s="94"/>
      <c r="D2" s="77"/>
      <c r="E2" s="93">
        <v>44926</v>
      </c>
    </row>
    <row r="3" spans="1:5" ht="28.5" thickBot="1" x14ac:dyDescent="0.4">
      <c r="A3" s="92" t="s">
        <v>135</v>
      </c>
      <c r="B3" s="77"/>
      <c r="C3" s="91" t="s">
        <v>71</v>
      </c>
      <c r="D3" s="77"/>
      <c r="E3" s="90" t="s">
        <v>41</v>
      </c>
    </row>
    <row r="4" spans="1:5" x14ac:dyDescent="0.35">
      <c r="A4" s="89"/>
      <c r="B4" s="77"/>
      <c r="C4" s="89"/>
      <c r="D4" s="77"/>
      <c r="E4" s="89"/>
    </row>
    <row r="5" spans="1:5" x14ac:dyDescent="0.35">
      <c r="A5" s="82" t="s">
        <v>134</v>
      </c>
      <c r="B5" s="77"/>
      <c r="C5" s="88"/>
      <c r="D5" s="77"/>
      <c r="E5" s="81">
        <f>SUM(E9:E10,E15)</f>
        <v>649301033.71667826</v>
      </c>
    </row>
    <row r="6" spans="1:5" x14ac:dyDescent="0.35">
      <c r="A6" s="80"/>
      <c r="B6" s="12"/>
      <c r="C6" s="12"/>
      <c r="D6" s="12"/>
      <c r="E6" s="66"/>
    </row>
    <row r="7" spans="1:5" x14ac:dyDescent="0.35">
      <c r="A7" s="79" t="s">
        <v>25</v>
      </c>
      <c r="B7" s="83"/>
      <c r="C7" s="84"/>
      <c r="D7" s="83"/>
      <c r="E7" s="76">
        <v>617939278.236763</v>
      </c>
    </row>
    <row r="8" spans="1:5" x14ac:dyDescent="0.35">
      <c r="A8" s="79" t="s">
        <v>23</v>
      </c>
      <c r="B8" s="83"/>
      <c r="C8" s="84"/>
      <c r="D8" s="83"/>
      <c r="E8" s="76">
        <v>27817843.476497609</v>
      </c>
    </row>
    <row r="9" spans="1:5" x14ac:dyDescent="0.35">
      <c r="A9" s="79" t="s">
        <v>21</v>
      </c>
      <c r="B9" s="83"/>
      <c r="C9" s="84"/>
      <c r="D9" s="83"/>
      <c r="E9" s="86">
        <f>E7-E8</f>
        <v>590121434.76026535</v>
      </c>
    </row>
    <row r="10" spans="1:5" x14ac:dyDescent="0.35">
      <c r="A10" s="79" t="s">
        <v>19</v>
      </c>
      <c r="B10" s="83"/>
      <c r="C10" s="84"/>
      <c r="D10" s="83"/>
      <c r="E10" s="86">
        <f>SUM(E11:E14)</f>
        <v>39934099.207323983</v>
      </c>
    </row>
    <row r="11" spans="1:5" x14ac:dyDescent="0.35">
      <c r="A11" s="87" t="s">
        <v>133</v>
      </c>
      <c r="B11" s="83"/>
      <c r="C11" s="84"/>
      <c r="D11" s="83"/>
      <c r="E11" s="76">
        <v>140404244.56681216</v>
      </c>
    </row>
    <row r="12" spans="1:5" x14ac:dyDescent="0.35">
      <c r="A12" s="87" t="s">
        <v>132</v>
      </c>
      <c r="B12" s="83"/>
      <c r="C12" s="84"/>
      <c r="D12" s="83"/>
      <c r="E12" s="76">
        <v>60768475.484701857</v>
      </c>
    </row>
    <row r="13" spans="1:5" x14ac:dyDescent="0.35">
      <c r="A13" s="87" t="s">
        <v>131</v>
      </c>
      <c r="B13" s="83"/>
      <c r="C13" s="84"/>
      <c r="D13" s="83"/>
      <c r="E13" s="76">
        <v>-137286528.44162151</v>
      </c>
    </row>
    <row r="14" spans="1:5" x14ac:dyDescent="0.35">
      <c r="A14" s="87" t="s">
        <v>130</v>
      </c>
      <c r="B14" s="83"/>
      <c r="C14" s="84"/>
      <c r="D14" s="83"/>
      <c r="E14" s="76">
        <v>-23952092.402568538</v>
      </c>
    </row>
    <row r="15" spans="1:5" x14ac:dyDescent="0.35">
      <c r="A15" s="79" t="s">
        <v>17</v>
      </c>
      <c r="B15" s="83"/>
      <c r="C15" s="84"/>
      <c r="D15" s="83"/>
      <c r="E15" s="86">
        <f>SUM(E16:E18)</f>
        <v>19245499.749088898</v>
      </c>
    </row>
    <row r="16" spans="1:5" x14ac:dyDescent="0.35">
      <c r="A16" s="85"/>
      <c r="B16" s="83"/>
      <c r="C16" s="84"/>
      <c r="D16" s="83"/>
      <c r="E16" s="76">
        <v>16300329.731632883</v>
      </c>
    </row>
    <row r="17" spans="1:5" x14ac:dyDescent="0.35">
      <c r="A17" s="85"/>
      <c r="B17" s="83"/>
      <c r="C17" s="84"/>
      <c r="D17" s="83"/>
      <c r="E17" s="76">
        <v>-104774.05083114261</v>
      </c>
    </row>
    <row r="18" spans="1:5" x14ac:dyDescent="0.35">
      <c r="A18" s="85"/>
      <c r="B18" s="83"/>
      <c r="C18" s="84"/>
      <c r="D18" s="83"/>
      <c r="E18" s="76">
        <v>3049944.0682871584</v>
      </c>
    </row>
    <row r="19" spans="1:5" x14ac:dyDescent="0.35">
      <c r="A19" s="80"/>
      <c r="B19" s="12"/>
      <c r="C19" s="12"/>
      <c r="D19" s="12"/>
      <c r="E19" s="66"/>
    </row>
    <row r="20" spans="1:5" x14ac:dyDescent="0.35">
      <c r="A20" s="82" t="s">
        <v>129</v>
      </c>
      <c r="B20" s="77"/>
      <c r="C20" s="78"/>
      <c r="D20" s="77"/>
      <c r="E20" s="81">
        <f>SUM(E24:E30)</f>
        <v>620182099.31258023</v>
      </c>
    </row>
    <row r="21" spans="1:5" x14ac:dyDescent="0.35">
      <c r="A21" s="80"/>
      <c r="B21" s="12"/>
      <c r="C21" s="12"/>
      <c r="D21" s="12"/>
      <c r="E21" s="66"/>
    </row>
    <row r="22" spans="1:5" x14ac:dyDescent="0.35">
      <c r="A22" s="79" t="s">
        <v>12</v>
      </c>
      <c r="B22" s="83"/>
      <c r="C22" s="84"/>
      <c r="D22" s="83"/>
      <c r="E22" s="76">
        <v>578133457.09811294</v>
      </c>
    </row>
    <row r="23" spans="1:5" x14ac:dyDescent="0.35">
      <c r="A23" s="79" t="s">
        <v>128</v>
      </c>
      <c r="B23" s="83"/>
      <c r="C23" s="84"/>
      <c r="D23" s="83"/>
      <c r="E23" s="76">
        <v>25381280.082276016</v>
      </c>
    </row>
    <row r="24" spans="1:5" x14ac:dyDescent="0.35">
      <c r="A24" s="79" t="s">
        <v>9</v>
      </c>
      <c r="B24" s="83"/>
      <c r="C24" s="84"/>
      <c r="D24" s="83"/>
      <c r="E24" s="86">
        <f>E22-E23</f>
        <v>552752177.01583695</v>
      </c>
    </row>
    <row r="25" spans="1:5" x14ac:dyDescent="0.35">
      <c r="A25" s="79" t="s">
        <v>8</v>
      </c>
      <c r="B25" s="83"/>
      <c r="C25" s="84"/>
      <c r="D25" s="83"/>
      <c r="E25" s="76">
        <v>-28618317.872515604</v>
      </c>
    </row>
    <row r="26" spans="1:5" x14ac:dyDescent="0.35">
      <c r="A26" s="79" t="s">
        <v>7</v>
      </c>
      <c r="B26" s="83"/>
      <c r="C26" s="84"/>
      <c r="D26" s="83"/>
      <c r="E26" s="76">
        <v>-29822.964672993498</v>
      </c>
    </row>
    <row r="27" spans="1:5" x14ac:dyDescent="0.35">
      <c r="A27" s="79" t="s">
        <v>6</v>
      </c>
      <c r="B27" s="83"/>
      <c r="C27" s="84"/>
      <c r="D27" s="83"/>
      <c r="E27" s="76">
        <v>21396604.976415657</v>
      </c>
    </row>
    <row r="28" spans="1:5" x14ac:dyDescent="0.35">
      <c r="A28" s="79" t="s">
        <v>5</v>
      </c>
      <c r="B28" s="83"/>
      <c r="C28" s="84"/>
      <c r="D28" s="83"/>
      <c r="E28" s="76">
        <v>58555532.484058999</v>
      </c>
    </row>
    <row r="29" spans="1:5" x14ac:dyDescent="0.35">
      <c r="A29" s="79" t="s">
        <v>4</v>
      </c>
      <c r="B29" s="83"/>
      <c r="C29" s="84"/>
      <c r="D29" s="83"/>
      <c r="E29" s="76">
        <v>5834499.2731513688</v>
      </c>
    </row>
    <row r="30" spans="1:5" x14ac:dyDescent="0.35">
      <c r="A30" s="79" t="s">
        <v>3</v>
      </c>
      <c r="B30" s="83"/>
      <c r="C30" s="84"/>
      <c r="D30" s="83"/>
      <c r="E30" s="86">
        <f>SUM(E31:E33)</f>
        <v>10291426.400305845</v>
      </c>
    </row>
    <row r="31" spans="1:5" x14ac:dyDescent="0.35">
      <c r="A31" s="85"/>
      <c r="B31" s="83"/>
      <c r="C31" s="84"/>
      <c r="D31" s="83"/>
      <c r="E31" s="76">
        <v>7118029.4712857138</v>
      </c>
    </row>
    <row r="32" spans="1:5" x14ac:dyDescent="0.35">
      <c r="A32" s="85"/>
      <c r="B32" s="83"/>
      <c r="C32" s="84"/>
      <c r="D32" s="83"/>
      <c r="E32" s="76">
        <v>2159352.9783601318</v>
      </c>
    </row>
    <row r="33" spans="1:5" x14ac:dyDescent="0.35">
      <c r="A33" s="85"/>
      <c r="B33" s="83"/>
      <c r="C33" s="84"/>
      <c r="D33" s="83"/>
      <c r="E33" s="76">
        <v>1014043.95066</v>
      </c>
    </row>
    <row r="34" spans="1:5" x14ac:dyDescent="0.35">
      <c r="A34" s="80"/>
      <c r="B34" s="12"/>
      <c r="C34" s="12"/>
      <c r="D34" s="12"/>
      <c r="E34" s="66"/>
    </row>
    <row r="35" spans="1:5" x14ac:dyDescent="0.35">
      <c r="A35" s="82" t="s">
        <v>127</v>
      </c>
      <c r="B35" s="77"/>
      <c r="C35" s="78"/>
      <c r="D35" s="77"/>
      <c r="E35" s="81">
        <f>E5-E20</f>
        <v>29118934.404098034</v>
      </c>
    </row>
    <row r="36" spans="1:5" x14ac:dyDescent="0.35">
      <c r="A36" s="80"/>
      <c r="B36" s="12"/>
      <c r="C36" s="12"/>
      <c r="D36" s="12"/>
      <c r="E36" s="66"/>
    </row>
    <row r="37" spans="1:5" x14ac:dyDescent="0.35">
      <c r="A37" s="79" t="s">
        <v>126</v>
      </c>
      <c r="B37" s="77"/>
      <c r="C37" s="78"/>
      <c r="D37" s="77"/>
      <c r="E37" s="76">
        <v>4443459.2351312796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4.5" x14ac:dyDescent="0.35"/>
  <cols>
    <col min="1" max="1" width="55.90625" bestFit="1" customWidth="1"/>
    <col min="2" max="2" width="19.453125" bestFit="1" customWidth="1"/>
    <col min="3" max="3" width="14" bestFit="1" customWidth="1"/>
    <col min="4" max="4" width="16" bestFit="1" customWidth="1"/>
    <col min="5" max="5" width="14" bestFit="1" customWidth="1"/>
    <col min="6" max="6" width="8.6328125" bestFit="1" customWidth="1"/>
    <col min="7" max="7" width="16" bestFit="1" customWidth="1"/>
    <col min="8" max="8" width="11.90625" bestFit="1" customWidth="1"/>
    <col min="9" max="9" width="14" bestFit="1" customWidth="1"/>
  </cols>
  <sheetData>
    <row r="1" spans="1:9" ht="15" customHeight="1" thickBot="1" x14ac:dyDescent="0.4">
      <c r="A1" s="119" t="s">
        <v>190</v>
      </c>
      <c r="B1" s="118">
        <v>44926</v>
      </c>
      <c r="C1" s="21"/>
      <c r="D1" s="20"/>
      <c r="E1" s="21"/>
      <c r="F1" s="21"/>
      <c r="G1" s="21"/>
      <c r="H1" s="20"/>
      <c r="I1" s="20"/>
    </row>
    <row r="2" spans="1:9" ht="15" thickBot="1" x14ac:dyDescent="0.4">
      <c r="A2" s="117"/>
      <c r="B2" s="17"/>
      <c r="C2" s="17"/>
      <c r="D2" s="17"/>
      <c r="E2" s="17"/>
      <c r="F2" s="17"/>
      <c r="G2" s="17"/>
      <c r="H2" s="17"/>
      <c r="I2" s="17"/>
    </row>
    <row r="3" spans="1:9" x14ac:dyDescent="0.35">
      <c r="A3" s="115" t="s">
        <v>189</v>
      </c>
      <c r="B3" s="114">
        <f>SUM(B4:B5)</f>
        <v>3473012527.4282064</v>
      </c>
      <c r="C3" s="17"/>
      <c r="D3" s="17"/>
      <c r="E3" s="17"/>
      <c r="F3" s="17"/>
      <c r="G3" s="17"/>
      <c r="H3" s="17"/>
      <c r="I3" s="17"/>
    </row>
    <row r="4" spans="1:9" x14ac:dyDescent="0.35">
      <c r="A4" s="113" t="s">
        <v>26</v>
      </c>
      <c r="B4" s="112">
        <f>C14+C24+C35+C42+C53+C64+C75+C83+C90</f>
        <v>1946390016.5700526</v>
      </c>
      <c r="C4" s="17"/>
      <c r="D4" s="17"/>
      <c r="E4" s="17"/>
      <c r="F4" s="17"/>
      <c r="G4" s="17"/>
      <c r="H4" s="17"/>
      <c r="I4" s="17"/>
    </row>
    <row r="5" spans="1:9" ht="15" thickBot="1" x14ac:dyDescent="0.4">
      <c r="A5" s="111" t="s">
        <v>184</v>
      </c>
      <c r="B5" s="110">
        <f>D14+D24+D35+D42+D53+D64+D75+D83+D90</f>
        <v>1526622510.8581541</v>
      </c>
      <c r="C5" s="17"/>
      <c r="D5" s="17"/>
      <c r="E5" s="17"/>
      <c r="F5" s="17"/>
      <c r="G5" s="17"/>
      <c r="H5" s="17"/>
      <c r="I5" s="17"/>
    </row>
    <row r="6" spans="1:9" ht="15" thickBot="1" x14ac:dyDescent="0.4">
      <c r="A6" s="17"/>
      <c r="B6" s="116"/>
      <c r="C6" s="17"/>
      <c r="D6" s="17"/>
      <c r="E6" s="17"/>
      <c r="F6" s="17"/>
      <c r="G6" s="17"/>
      <c r="H6" s="17"/>
      <c r="I6" s="17"/>
    </row>
    <row r="7" spans="1:9" x14ac:dyDescent="0.35">
      <c r="A7" s="115" t="s">
        <v>188</v>
      </c>
      <c r="B7" s="114">
        <f>SUM(B8:B9)</f>
        <v>21967116.143983826</v>
      </c>
      <c r="C7" s="17"/>
      <c r="D7" s="17"/>
      <c r="E7" s="17"/>
      <c r="F7" s="17"/>
      <c r="G7" s="17"/>
      <c r="H7" s="17"/>
      <c r="I7" s="17"/>
    </row>
    <row r="8" spans="1:9" x14ac:dyDescent="0.35">
      <c r="A8" s="113" t="s">
        <v>26</v>
      </c>
      <c r="B8" s="112">
        <f>F14+F24+F35+F42+F53+F64+F75+F83+F90</f>
        <v>948931.90949316812</v>
      </c>
      <c r="C8" s="17"/>
      <c r="D8" s="17"/>
      <c r="E8" s="17"/>
      <c r="F8" s="17"/>
      <c r="G8" s="17"/>
      <c r="H8" s="17"/>
      <c r="I8" s="17"/>
    </row>
    <row r="9" spans="1:9" ht="15" thickBot="1" x14ac:dyDescent="0.4">
      <c r="A9" s="111" t="s">
        <v>184</v>
      </c>
      <c r="B9" s="110">
        <f>G14+G24+G35+G42+G53+G64+G75+G83+G90</f>
        <v>21018184.234490659</v>
      </c>
      <c r="C9" s="17"/>
      <c r="D9" s="17"/>
      <c r="E9" s="17"/>
      <c r="F9" s="17"/>
      <c r="G9" s="17"/>
      <c r="H9" s="17"/>
      <c r="I9" s="17"/>
    </row>
    <row r="10" spans="1:9" ht="15" thickBot="1" x14ac:dyDescent="0.4">
      <c r="A10" s="17"/>
      <c r="B10" s="17"/>
      <c r="C10" s="17"/>
      <c r="D10" s="17"/>
      <c r="E10" s="17"/>
      <c r="F10" s="17"/>
      <c r="G10" s="17"/>
      <c r="H10" s="17"/>
      <c r="I10" s="17"/>
    </row>
    <row r="11" spans="1:9" x14ac:dyDescent="0.35">
      <c r="A11" s="196" t="s">
        <v>187</v>
      </c>
      <c r="B11" s="198" t="s">
        <v>71</v>
      </c>
      <c r="C11" s="200" t="s">
        <v>186</v>
      </c>
      <c r="D11" s="200"/>
      <c r="E11" s="200"/>
      <c r="F11" s="200" t="s">
        <v>185</v>
      </c>
      <c r="G11" s="200"/>
      <c r="H11" s="200"/>
      <c r="I11" s="194" t="s">
        <v>0</v>
      </c>
    </row>
    <row r="12" spans="1:9" ht="26.5" thickBot="1" x14ac:dyDescent="0.4">
      <c r="A12" s="197"/>
      <c r="B12" s="199"/>
      <c r="C12" s="108" t="s">
        <v>26</v>
      </c>
      <c r="D12" s="109" t="s">
        <v>184</v>
      </c>
      <c r="E12" s="108" t="s">
        <v>0</v>
      </c>
      <c r="F12" s="108" t="s">
        <v>26</v>
      </c>
      <c r="G12" s="109" t="s">
        <v>184</v>
      </c>
      <c r="H12" s="108" t="s">
        <v>0</v>
      </c>
      <c r="I12" s="195"/>
    </row>
    <row r="13" spans="1:9" x14ac:dyDescent="0.3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35">
      <c r="A14" s="107" t="s">
        <v>24</v>
      </c>
      <c r="B14" s="106"/>
      <c r="C14" s="101">
        <f>SUM(C15:C22)</f>
        <v>94591596.479839846</v>
      </c>
      <c r="D14" s="101">
        <f>SUM(D15:D22)</f>
        <v>254191318.35139254</v>
      </c>
      <c r="E14" s="101">
        <f t="shared" ref="E14:E22" si="0">SUM(C14:D14)</f>
        <v>348782914.83123237</v>
      </c>
      <c r="F14" s="101">
        <f>SUM(F15:F22)</f>
        <v>0</v>
      </c>
      <c r="G14" s="101">
        <f>SUM(G15:G22)</f>
        <v>12429458.673641911</v>
      </c>
      <c r="H14" s="101">
        <f t="shared" ref="H14:H22" si="1">SUM(F14:G14)</f>
        <v>12429458.673641911</v>
      </c>
      <c r="I14" s="101">
        <f t="shared" ref="I14:I22" si="2">E14+H14</f>
        <v>361212373.50487429</v>
      </c>
    </row>
    <row r="15" spans="1:9" x14ac:dyDescent="0.35">
      <c r="A15" s="100" t="s">
        <v>183</v>
      </c>
      <c r="B15" s="99"/>
      <c r="C15" s="41">
        <v>86269861.961753041</v>
      </c>
      <c r="D15" s="41">
        <v>225416057.88011098</v>
      </c>
      <c r="E15" s="98">
        <f t="shared" si="0"/>
        <v>311685919.84186399</v>
      </c>
      <c r="F15" s="41">
        <v>0</v>
      </c>
      <c r="G15" s="41">
        <v>10890330.702291001</v>
      </c>
      <c r="H15" s="98">
        <f t="shared" si="1"/>
        <v>10890330.702291001</v>
      </c>
      <c r="I15" s="98">
        <f t="shared" si="2"/>
        <v>322576250.544155</v>
      </c>
    </row>
    <row r="16" spans="1:9" x14ac:dyDescent="0.35">
      <c r="A16" s="100" t="s">
        <v>182</v>
      </c>
      <c r="B16" s="99"/>
      <c r="C16" s="41">
        <v>563.00001836636397</v>
      </c>
      <c r="D16" s="41">
        <v>2076</v>
      </c>
      <c r="E16" s="98">
        <f t="shared" si="0"/>
        <v>2639.0000183663642</v>
      </c>
      <c r="F16" s="41">
        <v>0</v>
      </c>
      <c r="G16" s="41">
        <v>0</v>
      </c>
      <c r="H16" s="98">
        <f t="shared" si="1"/>
        <v>0</v>
      </c>
      <c r="I16" s="98">
        <f t="shared" si="2"/>
        <v>2639.0000183663642</v>
      </c>
    </row>
    <row r="17" spans="1:9" x14ac:dyDescent="0.35">
      <c r="A17" s="100" t="s">
        <v>181</v>
      </c>
      <c r="B17" s="99"/>
      <c r="C17" s="41">
        <v>88</v>
      </c>
      <c r="D17" s="41">
        <v>35762.89</v>
      </c>
      <c r="E17" s="98">
        <f t="shared" si="0"/>
        <v>35850.89</v>
      </c>
      <c r="F17" s="41">
        <v>0</v>
      </c>
      <c r="G17" s="41">
        <v>0</v>
      </c>
      <c r="H17" s="98">
        <f t="shared" si="1"/>
        <v>0</v>
      </c>
      <c r="I17" s="98">
        <f t="shared" si="2"/>
        <v>35850.89</v>
      </c>
    </row>
    <row r="18" spans="1:9" x14ac:dyDescent="0.35">
      <c r="A18" s="100" t="s">
        <v>180</v>
      </c>
      <c r="B18" s="99"/>
      <c r="C18" s="41">
        <v>392322.43925685692</v>
      </c>
      <c r="D18" s="41">
        <v>2524893.8376403018</v>
      </c>
      <c r="E18" s="98">
        <f t="shared" si="0"/>
        <v>2917216.2768971585</v>
      </c>
      <c r="F18" s="41">
        <v>0</v>
      </c>
      <c r="G18" s="41">
        <v>104821.70092</v>
      </c>
      <c r="H18" s="98">
        <f t="shared" si="1"/>
        <v>104821.70092</v>
      </c>
      <c r="I18" s="98">
        <f t="shared" si="2"/>
        <v>3022037.9778171587</v>
      </c>
    </row>
    <row r="19" spans="1:9" x14ac:dyDescent="0.35">
      <c r="A19" s="100" t="s">
        <v>179</v>
      </c>
      <c r="B19" s="99"/>
      <c r="C19" s="41">
        <v>2002190.3928466709</v>
      </c>
      <c r="D19" s="41">
        <v>5477913.7507032948</v>
      </c>
      <c r="E19" s="98">
        <f t="shared" si="0"/>
        <v>7480104.1435499657</v>
      </c>
      <c r="F19" s="41">
        <v>0</v>
      </c>
      <c r="G19" s="41">
        <v>0</v>
      </c>
      <c r="H19" s="98">
        <f t="shared" si="1"/>
        <v>0</v>
      </c>
      <c r="I19" s="98">
        <f t="shared" si="2"/>
        <v>7480104.1435499657</v>
      </c>
    </row>
    <row r="20" spans="1:9" x14ac:dyDescent="0.35">
      <c r="A20" s="100" t="s">
        <v>172</v>
      </c>
      <c r="B20" s="99"/>
      <c r="C20" s="41">
        <v>0</v>
      </c>
      <c r="D20" s="41">
        <v>0</v>
      </c>
      <c r="E20" s="98">
        <f t="shared" si="0"/>
        <v>0</v>
      </c>
      <c r="F20" s="41">
        <v>0</v>
      </c>
      <c r="G20" s="41">
        <v>0</v>
      </c>
      <c r="H20" s="98">
        <f t="shared" si="1"/>
        <v>0</v>
      </c>
      <c r="I20" s="98">
        <f t="shared" si="2"/>
        <v>0</v>
      </c>
    </row>
    <row r="21" spans="1:9" x14ac:dyDescent="0.35">
      <c r="A21" s="100" t="s">
        <v>171</v>
      </c>
      <c r="B21" s="99"/>
      <c r="C21" s="41">
        <v>5926570.6859648973</v>
      </c>
      <c r="D21" s="41">
        <v>20650654.533559363</v>
      </c>
      <c r="E21" s="98">
        <f t="shared" si="0"/>
        <v>26577225.219524261</v>
      </c>
      <c r="F21" s="41">
        <v>0</v>
      </c>
      <c r="G21" s="41">
        <v>1434306.2704309099</v>
      </c>
      <c r="H21" s="98">
        <f t="shared" si="1"/>
        <v>1434306.2704309099</v>
      </c>
      <c r="I21" s="98">
        <f t="shared" si="2"/>
        <v>28011531.489955172</v>
      </c>
    </row>
    <row r="22" spans="1:9" x14ac:dyDescent="0.35">
      <c r="A22" s="100" t="s">
        <v>178</v>
      </c>
      <c r="B22" s="99"/>
      <c r="C22" s="41">
        <v>0</v>
      </c>
      <c r="D22" s="41">
        <v>83959.459378611602</v>
      </c>
      <c r="E22" s="98">
        <f t="shared" si="0"/>
        <v>83959.459378611602</v>
      </c>
      <c r="F22" s="41">
        <v>0</v>
      </c>
      <c r="G22" s="41">
        <v>0</v>
      </c>
      <c r="H22" s="98">
        <f t="shared" si="1"/>
        <v>0</v>
      </c>
      <c r="I22" s="98">
        <f t="shared" si="2"/>
        <v>83959.459378611602</v>
      </c>
    </row>
    <row r="23" spans="1:9" x14ac:dyDescent="0.3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35">
      <c r="A24" s="107" t="s">
        <v>22</v>
      </c>
      <c r="B24" s="106"/>
      <c r="C24" s="101">
        <f>SUM(C25:C33)</f>
        <v>67942999.838437885</v>
      </c>
      <c r="D24" s="101">
        <f>SUM(D25:D33)</f>
        <v>160158678.49809241</v>
      </c>
      <c r="E24" s="101">
        <f t="shared" ref="E24:E33" si="3">SUM(C24:D24)</f>
        <v>228101678.3365303</v>
      </c>
      <c r="F24" s="101">
        <f>SUM(F25:F33)</f>
        <v>175927.93734147199</v>
      </c>
      <c r="G24" s="101">
        <f>SUM(G25:G33)</f>
        <v>11009572.650759628</v>
      </c>
      <c r="H24" s="101">
        <f t="shared" ref="H24:H33" si="4">SUM(F24:G24)</f>
        <v>11185500.5881011</v>
      </c>
      <c r="I24" s="101">
        <f t="shared" ref="I24:I33" si="5">E24+H24</f>
        <v>239287178.92463139</v>
      </c>
    </row>
    <row r="25" spans="1:9" x14ac:dyDescent="0.35">
      <c r="A25" s="100" t="s">
        <v>177</v>
      </c>
      <c r="B25" s="99"/>
      <c r="C25" s="41">
        <v>51445220.96179641</v>
      </c>
      <c r="D25" s="41">
        <v>131528304.75930272</v>
      </c>
      <c r="E25" s="98">
        <f t="shared" si="3"/>
        <v>182973525.72109914</v>
      </c>
      <c r="F25" s="41">
        <v>0</v>
      </c>
      <c r="G25" s="41">
        <v>10843038.2789011</v>
      </c>
      <c r="H25" s="98">
        <f t="shared" si="4"/>
        <v>10843038.2789011</v>
      </c>
      <c r="I25" s="98">
        <f t="shared" si="5"/>
        <v>193816564.00000024</v>
      </c>
    </row>
    <row r="26" spans="1:9" x14ac:dyDescent="0.35">
      <c r="A26" s="100" t="s">
        <v>176</v>
      </c>
      <c r="B26" s="99"/>
      <c r="C26" s="41">
        <v>252439.582889201</v>
      </c>
      <c r="D26" s="41">
        <v>93242.230300799507</v>
      </c>
      <c r="E26" s="98">
        <f t="shared" si="3"/>
        <v>345681.81319000048</v>
      </c>
      <c r="F26" s="41">
        <v>0</v>
      </c>
      <c r="G26" s="41">
        <v>0</v>
      </c>
      <c r="H26" s="98">
        <f t="shared" si="4"/>
        <v>0</v>
      </c>
      <c r="I26" s="98">
        <f t="shared" si="5"/>
        <v>345681.81319000048</v>
      </c>
    </row>
    <row r="27" spans="1:9" x14ac:dyDescent="0.35">
      <c r="A27" s="100" t="s">
        <v>175</v>
      </c>
      <c r="B27" s="99"/>
      <c r="C27" s="41">
        <v>686458.68692459282</v>
      </c>
      <c r="D27" s="41">
        <v>1081811.0231285547</v>
      </c>
      <c r="E27" s="98">
        <f t="shared" si="3"/>
        <v>1768269.7100531475</v>
      </c>
      <c r="F27" s="41">
        <v>0</v>
      </c>
      <c r="G27" s="41">
        <v>0</v>
      </c>
      <c r="H27" s="98">
        <f t="shared" si="4"/>
        <v>0</v>
      </c>
      <c r="I27" s="98">
        <f t="shared" si="5"/>
        <v>1768269.7100531475</v>
      </c>
    </row>
    <row r="28" spans="1:9" x14ac:dyDescent="0.35">
      <c r="A28" s="100" t="s">
        <v>174</v>
      </c>
      <c r="B28" s="99"/>
      <c r="C28" s="41">
        <v>7463172.4316025199</v>
      </c>
      <c r="D28" s="41">
        <v>5731330.1958165579</v>
      </c>
      <c r="E28" s="98">
        <f t="shared" si="3"/>
        <v>13194502.627419077</v>
      </c>
      <c r="F28" s="41">
        <v>0</v>
      </c>
      <c r="G28" s="41">
        <v>0</v>
      </c>
      <c r="H28" s="98">
        <f t="shared" si="4"/>
        <v>0</v>
      </c>
      <c r="I28" s="98">
        <f t="shared" si="5"/>
        <v>13194502.627419077</v>
      </c>
    </row>
    <row r="29" spans="1:9" x14ac:dyDescent="0.35">
      <c r="A29" s="100" t="s">
        <v>173</v>
      </c>
      <c r="B29" s="99"/>
      <c r="C29" s="41">
        <v>146814.72137845101</v>
      </c>
      <c r="D29" s="41">
        <v>18601.494517397201</v>
      </c>
      <c r="E29" s="98">
        <f t="shared" si="3"/>
        <v>165416.2158958482</v>
      </c>
      <c r="F29" s="41">
        <v>0</v>
      </c>
      <c r="G29" s="41">
        <v>0</v>
      </c>
      <c r="H29" s="98">
        <f t="shared" si="4"/>
        <v>0</v>
      </c>
      <c r="I29" s="98">
        <f t="shared" si="5"/>
        <v>165416.2158958482</v>
      </c>
    </row>
    <row r="30" spans="1:9" x14ac:dyDescent="0.35">
      <c r="A30" s="100" t="s">
        <v>172</v>
      </c>
      <c r="B30" s="99"/>
      <c r="C30" s="41">
        <v>184792.79132613199</v>
      </c>
      <c r="D30" s="41">
        <v>136706.01733386901</v>
      </c>
      <c r="E30" s="98">
        <f t="shared" si="3"/>
        <v>321498.80866000103</v>
      </c>
      <c r="F30" s="41">
        <v>0</v>
      </c>
      <c r="G30" s="41">
        <v>0</v>
      </c>
      <c r="H30" s="98">
        <f t="shared" si="4"/>
        <v>0</v>
      </c>
      <c r="I30" s="98">
        <f t="shared" si="5"/>
        <v>321498.80866000103</v>
      </c>
    </row>
    <row r="31" spans="1:9" x14ac:dyDescent="0.35">
      <c r="A31" s="100" t="s">
        <v>171</v>
      </c>
      <c r="B31" s="99"/>
      <c r="C31" s="41">
        <v>3814797.2123983288</v>
      </c>
      <c r="D31" s="41">
        <v>16004802.420358645</v>
      </c>
      <c r="E31" s="98">
        <f t="shared" si="3"/>
        <v>19819599.632756975</v>
      </c>
      <c r="F31" s="41">
        <v>0</v>
      </c>
      <c r="G31" s="41">
        <v>0</v>
      </c>
      <c r="H31" s="98">
        <f t="shared" si="4"/>
        <v>0</v>
      </c>
      <c r="I31" s="98">
        <f t="shared" si="5"/>
        <v>19819599.632756975</v>
      </c>
    </row>
    <row r="32" spans="1:9" x14ac:dyDescent="0.35">
      <c r="A32" s="100" t="s">
        <v>170</v>
      </c>
      <c r="B32" s="99"/>
      <c r="C32" s="41">
        <v>1261694.9984477903</v>
      </c>
      <c r="D32" s="41">
        <v>4475865.9413469061</v>
      </c>
      <c r="E32" s="98">
        <f t="shared" si="3"/>
        <v>5737560.9397946969</v>
      </c>
      <c r="F32" s="41">
        <v>175927.93734147199</v>
      </c>
      <c r="G32" s="41">
        <v>166534.371858528</v>
      </c>
      <c r="H32" s="98">
        <f t="shared" si="4"/>
        <v>342462.30920000002</v>
      </c>
      <c r="I32" s="98">
        <f t="shared" si="5"/>
        <v>6080023.2489946969</v>
      </c>
    </row>
    <row r="33" spans="1:9" x14ac:dyDescent="0.35">
      <c r="A33" s="100" t="s">
        <v>137</v>
      </c>
      <c r="B33" s="99"/>
      <c r="C33" s="41">
        <v>2687608.4516744544</v>
      </c>
      <c r="D33" s="41">
        <v>1088014.4159869682</v>
      </c>
      <c r="E33" s="98">
        <f t="shared" si="3"/>
        <v>3775622.8676614226</v>
      </c>
      <c r="F33" s="41">
        <v>0</v>
      </c>
      <c r="G33" s="41">
        <v>0</v>
      </c>
      <c r="H33" s="98">
        <f t="shared" si="4"/>
        <v>0</v>
      </c>
      <c r="I33" s="98">
        <f t="shared" si="5"/>
        <v>3775622.8676614226</v>
      </c>
    </row>
    <row r="34" spans="1:9" x14ac:dyDescent="0.3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35">
      <c r="A35" s="103" t="s">
        <v>20</v>
      </c>
      <c r="B35" s="102"/>
      <c r="C35" s="101">
        <f>SUM(C36:C40)</f>
        <v>329342177.88434786</v>
      </c>
      <c r="D35" s="101">
        <f>SUM(D36:D40)</f>
        <v>201298671.25450066</v>
      </c>
      <c r="E35" s="101">
        <f t="shared" ref="E35:E40" si="6">SUM(C35:D35)</f>
        <v>530640849.13884854</v>
      </c>
      <c r="F35" s="101">
        <f>SUM(F36:F40)</f>
        <v>701833.05544964399</v>
      </c>
      <c r="G35" s="101">
        <f>SUM(G36:G40)</f>
        <v>15918323.0155304</v>
      </c>
      <c r="H35" s="101">
        <f t="shared" ref="H35:H40" si="7">SUM(F35:G35)</f>
        <v>16620156.070980044</v>
      </c>
      <c r="I35" s="101">
        <f t="shared" ref="I35:I40" si="8">E35+H35</f>
        <v>547261005.20982862</v>
      </c>
    </row>
    <row r="36" spans="1:9" x14ac:dyDescent="0.35">
      <c r="A36" s="100" t="s">
        <v>169</v>
      </c>
      <c r="B36" s="99"/>
      <c r="C36" s="41">
        <v>303137137.5060423</v>
      </c>
      <c r="D36" s="41">
        <v>189679774.37928078</v>
      </c>
      <c r="E36" s="98">
        <f t="shared" si="6"/>
        <v>492816911.88532305</v>
      </c>
      <c r="F36" s="41">
        <v>0</v>
      </c>
      <c r="G36" s="41">
        <v>5360321.6733600004</v>
      </c>
      <c r="H36" s="98">
        <f t="shared" si="7"/>
        <v>5360321.6733600004</v>
      </c>
      <c r="I36" s="98">
        <f t="shared" si="8"/>
        <v>498177233.55868304</v>
      </c>
    </row>
    <row r="37" spans="1:9" x14ac:dyDescent="0.35">
      <c r="A37" s="100" t="s">
        <v>168</v>
      </c>
      <c r="B37" s="99"/>
      <c r="C37" s="41">
        <v>10406449.235441422</v>
      </c>
      <c r="D37" s="41">
        <v>5260708.0422692187</v>
      </c>
      <c r="E37" s="98">
        <f t="shared" si="6"/>
        <v>15667157.277710641</v>
      </c>
      <c r="F37" s="41">
        <v>701833.05544964399</v>
      </c>
      <c r="G37" s="41">
        <v>13507931.7225504</v>
      </c>
      <c r="H37" s="98">
        <f t="shared" si="7"/>
        <v>14209764.778000044</v>
      </c>
      <c r="I37" s="98">
        <f t="shared" si="8"/>
        <v>29876922.055710685</v>
      </c>
    </row>
    <row r="38" spans="1:9" x14ac:dyDescent="0.35">
      <c r="A38" s="100" t="s">
        <v>167</v>
      </c>
      <c r="B38" s="99"/>
      <c r="C38" s="41">
        <v>19704.19831718463</v>
      </c>
      <c r="D38" s="41">
        <v>3.01772390942E-2</v>
      </c>
      <c r="E38" s="98">
        <f t="shared" si="6"/>
        <v>19704.228494423725</v>
      </c>
      <c r="F38" s="41">
        <v>0</v>
      </c>
      <c r="G38" s="41">
        <v>0</v>
      </c>
      <c r="H38" s="98">
        <f t="shared" si="7"/>
        <v>0</v>
      </c>
      <c r="I38" s="98">
        <f t="shared" si="8"/>
        <v>19704.228494423725</v>
      </c>
    </row>
    <row r="39" spans="1:9" x14ac:dyDescent="0.35">
      <c r="A39" s="100" t="s">
        <v>166</v>
      </c>
      <c r="B39" s="99"/>
      <c r="C39" s="41">
        <v>1068998.421850278</v>
      </c>
      <c r="D39" s="41">
        <v>3541901.0877678706</v>
      </c>
      <c r="E39" s="98">
        <f t="shared" si="6"/>
        <v>4610899.5096181482</v>
      </c>
      <c r="F39" s="41">
        <v>0</v>
      </c>
      <c r="G39" s="41">
        <v>-2949930.38038</v>
      </c>
      <c r="H39" s="98">
        <f t="shared" si="7"/>
        <v>-2949930.38038</v>
      </c>
      <c r="I39" s="98">
        <f t="shared" si="8"/>
        <v>1660969.1292381482</v>
      </c>
    </row>
    <row r="40" spans="1:9" x14ac:dyDescent="0.35">
      <c r="A40" s="100" t="s">
        <v>137</v>
      </c>
      <c r="B40" s="99"/>
      <c r="C40" s="41">
        <v>14709888.52269665</v>
      </c>
      <c r="D40" s="41">
        <v>2816287.7150055431</v>
      </c>
      <c r="E40" s="98">
        <f t="shared" si="6"/>
        <v>17526176.237702191</v>
      </c>
      <c r="F40" s="41">
        <v>0</v>
      </c>
      <c r="G40" s="41">
        <v>0</v>
      </c>
      <c r="H40" s="98">
        <f t="shared" si="7"/>
        <v>0</v>
      </c>
      <c r="I40" s="98">
        <f t="shared" si="8"/>
        <v>17526176.237702191</v>
      </c>
    </row>
    <row r="41" spans="1:9" x14ac:dyDescent="0.3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35">
      <c r="A42" s="103" t="s">
        <v>18</v>
      </c>
      <c r="B42" s="102"/>
      <c r="C42" s="101">
        <f>SUM(C43:C51)</f>
        <v>1305751425.303869</v>
      </c>
      <c r="D42" s="101">
        <f>SUM(D43:D51)</f>
        <v>679207993.75885522</v>
      </c>
      <c r="E42" s="101">
        <f t="shared" ref="E42:E51" si="9">SUM(C42:D42)</f>
        <v>1984959419.0627241</v>
      </c>
      <c r="F42" s="101">
        <f>SUM(F43:F51)</f>
        <v>0</v>
      </c>
      <c r="G42" s="101">
        <f>SUM(G43:G51)</f>
        <v>-24845924.988143027</v>
      </c>
      <c r="H42" s="101">
        <f t="shared" ref="H42:H51" si="10">SUM(F42:G42)</f>
        <v>-24845924.988143027</v>
      </c>
      <c r="I42" s="101">
        <f t="shared" ref="I42:I51" si="11">E42+H42</f>
        <v>1960113494.0745811</v>
      </c>
    </row>
    <row r="43" spans="1:9" x14ac:dyDescent="0.35">
      <c r="A43" s="100" t="s">
        <v>165</v>
      </c>
      <c r="B43" s="99"/>
      <c r="C43" s="41">
        <v>600320776.52467453</v>
      </c>
      <c r="D43" s="41">
        <v>280876561.87232608</v>
      </c>
      <c r="E43" s="98">
        <f t="shared" si="9"/>
        <v>881197338.39700055</v>
      </c>
      <c r="F43" s="41">
        <v>0</v>
      </c>
      <c r="G43" s="41">
        <v>0</v>
      </c>
      <c r="H43" s="98">
        <f t="shared" si="10"/>
        <v>0</v>
      </c>
      <c r="I43" s="98">
        <f t="shared" si="11"/>
        <v>881197338.39700055</v>
      </c>
    </row>
    <row r="44" spans="1:9" x14ac:dyDescent="0.35">
      <c r="A44" s="100" t="s">
        <v>164</v>
      </c>
      <c r="B44" s="99"/>
      <c r="C44" s="41">
        <v>173674977.22295731</v>
      </c>
      <c r="D44" s="41">
        <v>66777826.620962426</v>
      </c>
      <c r="E44" s="98">
        <f t="shared" si="9"/>
        <v>240452803.84391975</v>
      </c>
      <c r="F44" s="41">
        <v>0</v>
      </c>
      <c r="G44" s="41">
        <v>0</v>
      </c>
      <c r="H44" s="98">
        <f t="shared" si="10"/>
        <v>0</v>
      </c>
      <c r="I44" s="98">
        <f t="shared" si="11"/>
        <v>240452803.84391975</v>
      </c>
    </row>
    <row r="45" spans="1:9" x14ac:dyDescent="0.35">
      <c r="A45" s="100" t="s">
        <v>163</v>
      </c>
      <c r="B45" s="99"/>
      <c r="C45" s="41">
        <v>65152401.19134447</v>
      </c>
      <c r="D45" s="41">
        <v>65587802.956553958</v>
      </c>
      <c r="E45" s="98">
        <f t="shared" si="9"/>
        <v>130740204.14789844</v>
      </c>
      <c r="F45" s="41">
        <v>0</v>
      </c>
      <c r="G45" s="41">
        <v>5744466.4798442703</v>
      </c>
      <c r="H45" s="98">
        <f t="shared" si="10"/>
        <v>5744466.4798442703</v>
      </c>
      <c r="I45" s="98">
        <f t="shared" si="11"/>
        <v>136484670.62774271</v>
      </c>
    </row>
    <row r="46" spans="1:9" x14ac:dyDescent="0.35">
      <c r="A46" s="100" t="s">
        <v>162</v>
      </c>
      <c r="B46" s="99"/>
      <c r="C46" s="41">
        <v>378948419.32360983</v>
      </c>
      <c r="D46" s="41">
        <v>184742332.68468434</v>
      </c>
      <c r="E46" s="98">
        <f t="shared" si="9"/>
        <v>563690752.00829411</v>
      </c>
      <c r="F46" s="41">
        <v>0</v>
      </c>
      <c r="G46" s="41">
        <v>0</v>
      </c>
      <c r="H46" s="98">
        <f t="shared" si="10"/>
        <v>0</v>
      </c>
      <c r="I46" s="98">
        <f t="shared" si="11"/>
        <v>563690752.00829411</v>
      </c>
    </row>
    <row r="47" spans="1:9" x14ac:dyDescent="0.35">
      <c r="A47" s="100" t="s">
        <v>161</v>
      </c>
      <c r="B47" s="99"/>
      <c r="C47" s="41">
        <v>15227283.412959736</v>
      </c>
      <c r="D47" s="41">
        <v>18499059.778670631</v>
      </c>
      <c r="E47" s="98">
        <f t="shared" si="9"/>
        <v>33726343.191630363</v>
      </c>
      <c r="F47" s="41">
        <v>0</v>
      </c>
      <c r="G47" s="41">
        <v>0</v>
      </c>
      <c r="H47" s="98">
        <f t="shared" si="10"/>
        <v>0</v>
      </c>
      <c r="I47" s="98">
        <f t="shared" si="11"/>
        <v>33726343.191630363</v>
      </c>
    </row>
    <row r="48" spans="1:9" x14ac:dyDescent="0.35">
      <c r="A48" s="100" t="s">
        <v>160</v>
      </c>
      <c r="B48" s="99"/>
      <c r="C48" s="41">
        <v>31741067.199399132</v>
      </c>
      <c r="D48" s="41">
        <v>41924528.376644313</v>
      </c>
      <c r="E48" s="98">
        <f t="shared" si="9"/>
        <v>73665595.576043442</v>
      </c>
      <c r="F48" s="41">
        <v>0</v>
      </c>
      <c r="G48" s="41">
        <v>-30590391.467987299</v>
      </c>
      <c r="H48" s="98">
        <f t="shared" si="10"/>
        <v>-30590391.467987299</v>
      </c>
      <c r="I48" s="98">
        <f t="shared" si="11"/>
        <v>43075204.108056143</v>
      </c>
    </row>
    <row r="49" spans="1:9" x14ac:dyDescent="0.35">
      <c r="A49" s="100" t="s">
        <v>159</v>
      </c>
      <c r="B49" s="99"/>
      <c r="C49" s="41">
        <v>14559617.919327509</v>
      </c>
      <c r="D49" s="41">
        <v>12230068.520038649</v>
      </c>
      <c r="E49" s="98">
        <f t="shared" si="9"/>
        <v>26789686.439366158</v>
      </c>
      <c r="F49" s="41">
        <v>0</v>
      </c>
      <c r="G49" s="41">
        <v>0</v>
      </c>
      <c r="H49" s="98">
        <f t="shared" si="10"/>
        <v>0</v>
      </c>
      <c r="I49" s="98">
        <f t="shared" si="11"/>
        <v>26789686.439366158</v>
      </c>
    </row>
    <row r="50" spans="1:9" x14ac:dyDescent="0.35">
      <c r="A50" s="100" t="s">
        <v>158</v>
      </c>
      <c r="B50" s="99"/>
      <c r="C50" s="41">
        <v>111885.96324009165</v>
      </c>
      <c r="D50" s="41">
        <v>3904385.1029980904</v>
      </c>
      <c r="E50" s="98">
        <f t="shared" si="9"/>
        <v>4016271.0662381821</v>
      </c>
      <c r="F50" s="41">
        <v>0</v>
      </c>
      <c r="G50" s="41">
        <v>0</v>
      </c>
      <c r="H50" s="98">
        <f t="shared" si="10"/>
        <v>0</v>
      </c>
      <c r="I50" s="98">
        <f t="shared" si="11"/>
        <v>4016271.0662381821</v>
      </c>
    </row>
    <row r="51" spans="1:9" x14ac:dyDescent="0.35">
      <c r="A51" s="100" t="s">
        <v>137</v>
      </c>
      <c r="B51" s="99"/>
      <c r="C51" s="41">
        <v>26014996.546356093</v>
      </c>
      <c r="D51" s="41">
        <v>4665427.8459767802</v>
      </c>
      <c r="E51" s="98">
        <f t="shared" si="9"/>
        <v>30680424.392332874</v>
      </c>
      <c r="F51" s="41">
        <v>0</v>
      </c>
      <c r="G51" s="41">
        <v>0</v>
      </c>
      <c r="H51" s="98">
        <f t="shared" si="10"/>
        <v>0</v>
      </c>
      <c r="I51" s="98">
        <f t="shared" si="11"/>
        <v>30680424.392332874</v>
      </c>
    </row>
    <row r="52" spans="1:9" x14ac:dyDescent="0.3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35">
      <c r="A53" s="103" t="s">
        <v>16</v>
      </c>
      <c r="B53" s="102"/>
      <c r="C53" s="101">
        <f>SUM(C54:C62)</f>
        <v>9611680.1365332101</v>
      </c>
      <c r="D53" s="101">
        <f>SUM(D54:D62)</f>
        <v>27774715.896577097</v>
      </c>
      <c r="E53" s="101">
        <f t="shared" ref="E53:E62" si="12">SUM(C53:D53)</f>
        <v>37386396.033110306</v>
      </c>
      <c r="F53" s="101">
        <f>SUM(F54:F62)</f>
        <v>0</v>
      </c>
      <c r="G53" s="101">
        <f>SUM(G54:G62)</f>
        <v>1567761.8455959999</v>
      </c>
      <c r="H53" s="101">
        <f t="shared" ref="H53:H62" si="13">SUM(F53:G53)</f>
        <v>1567761.8455959999</v>
      </c>
      <c r="I53" s="101">
        <f t="shared" ref="I53:I62" si="14">E53+H53</f>
        <v>38954157.878706306</v>
      </c>
    </row>
    <row r="54" spans="1:9" x14ac:dyDescent="0.35">
      <c r="A54" s="100" t="s">
        <v>157</v>
      </c>
      <c r="B54" s="99"/>
      <c r="C54" s="41">
        <v>6214833.860688366</v>
      </c>
      <c r="D54" s="41">
        <v>15494797.738369949</v>
      </c>
      <c r="E54" s="98">
        <f t="shared" si="12"/>
        <v>21709631.599058315</v>
      </c>
      <c r="F54" s="41">
        <v>0</v>
      </c>
      <c r="G54" s="41">
        <v>-826554.27307999996</v>
      </c>
      <c r="H54" s="98">
        <f t="shared" si="13"/>
        <v>-826554.27307999996</v>
      </c>
      <c r="I54" s="98">
        <f t="shared" si="14"/>
        <v>20883077.325978316</v>
      </c>
    </row>
    <row r="55" spans="1:9" x14ac:dyDescent="0.35">
      <c r="A55" s="100" t="s">
        <v>156</v>
      </c>
      <c r="B55" s="99"/>
      <c r="C55" s="41">
        <v>2158.8566700000001</v>
      </c>
      <c r="D55" s="41">
        <v>3997127.8128590877</v>
      </c>
      <c r="E55" s="98">
        <f t="shared" si="12"/>
        <v>3999286.6695290878</v>
      </c>
      <c r="F55" s="41">
        <v>0</v>
      </c>
      <c r="G55" s="41">
        <v>0</v>
      </c>
      <c r="H55" s="98">
        <f t="shared" si="13"/>
        <v>0</v>
      </c>
      <c r="I55" s="98">
        <f t="shared" si="14"/>
        <v>3999286.6695290878</v>
      </c>
    </row>
    <row r="56" spans="1:9" x14ac:dyDescent="0.35">
      <c r="A56" s="100" t="s">
        <v>155</v>
      </c>
      <c r="B56" s="99"/>
      <c r="C56" s="41">
        <v>68890.446705790237</v>
      </c>
      <c r="D56" s="41">
        <v>843478.10928999993</v>
      </c>
      <c r="E56" s="98">
        <f t="shared" si="12"/>
        <v>912368.55599579017</v>
      </c>
      <c r="F56" s="41">
        <v>0</v>
      </c>
      <c r="G56" s="41">
        <v>0</v>
      </c>
      <c r="H56" s="98">
        <f t="shared" si="13"/>
        <v>0</v>
      </c>
      <c r="I56" s="98">
        <f t="shared" si="14"/>
        <v>912368.55599579017</v>
      </c>
    </row>
    <row r="57" spans="1:9" x14ac:dyDescent="0.35">
      <c r="A57" s="100" t="s">
        <v>154</v>
      </c>
      <c r="B57" s="99"/>
      <c r="C57" s="41">
        <v>1990836.499418366</v>
      </c>
      <c r="D57" s="41">
        <v>7438712.0410651239</v>
      </c>
      <c r="E57" s="98">
        <f t="shared" si="12"/>
        <v>9429548.5404834896</v>
      </c>
      <c r="F57" s="41">
        <v>0</v>
      </c>
      <c r="G57" s="41">
        <v>2394316.1186759998</v>
      </c>
      <c r="H57" s="98">
        <f t="shared" si="13"/>
        <v>2394316.1186759998</v>
      </c>
      <c r="I57" s="98">
        <f t="shared" si="14"/>
        <v>11823864.659159489</v>
      </c>
    </row>
    <row r="58" spans="1:9" x14ac:dyDescent="0.35">
      <c r="A58" s="100" t="s">
        <v>153</v>
      </c>
      <c r="B58" s="99"/>
      <c r="C58" s="41">
        <v>0</v>
      </c>
      <c r="D58" s="41">
        <v>0</v>
      </c>
      <c r="E58" s="98">
        <f t="shared" si="12"/>
        <v>0</v>
      </c>
      <c r="F58" s="41">
        <v>0</v>
      </c>
      <c r="G58" s="41">
        <v>0</v>
      </c>
      <c r="H58" s="98">
        <f t="shared" si="13"/>
        <v>0</v>
      </c>
      <c r="I58" s="98">
        <f t="shared" si="14"/>
        <v>0</v>
      </c>
    </row>
    <row r="59" spans="1:9" x14ac:dyDescent="0.35">
      <c r="A59" s="100" t="s">
        <v>152</v>
      </c>
      <c r="B59" s="99"/>
      <c r="C59" s="41">
        <v>360177.70847480081</v>
      </c>
      <c r="D59" s="41">
        <v>0</v>
      </c>
      <c r="E59" s="98">
        <f t="shared" si="12"/>
        <v>360177.70847480081</v>
      </c>
      <c r="F59" s="41">
        <v>0</v>
      </c>
      <c r="G59" s="41">
        <v>0</v>
      </c>
      <c r="H59" s="98">
        <f t="shared" si="13"/>
        <v>0</v>
      </c>
      <c r="I59" s="98">
        <f t="shared" si="14"/>
        <v>360177.70847480081</v>
      </c>
    </row>
    <row r="60" spans="1:9" x14ac:dyDescent="0.35">
      <c r="A60" s="100" t="s">
        <v>151</v>
      </c>
      <c r="B60" s="99"/>
      <c r="C60" s="41">
        <v>0</v>
      </c>
      <c r="D60" s="41">
        <v>0</v>
      </c>
      <c r="E60" s="98">
        <f t="shared" si="12"/>
        <v>0</v>
      </c>
      <c r="F60" s="41">
        <v>0</v>
      </c>
      <c r="G60" s="41">
        <v>0</v>
      </c>
      <c r="H60" s="98">
        <f t="shared" si="13"/>
        <v>0</v>
      </c>
      <c r="I60" s="98">
        <f t="shared" si="14"/>
        <v>0</v>
      </c>
    </row>
    <row r="61" spans="1:9" x14ac:dyDescent="0.35">
      <c r="A61" s="100" t="s">
        <v>150</v>
      </c>
      <c r="B61" s="99"/>
      <c r="C61" s="41">
        <v>0</v>
      </c>
      <c r="D61" s="41">
        <v>0</v>
      </c>
      <c r="E61" s="98">
        <f t="shared" si="12"/>
        <v>0</v>
      </c>
      <c r="F61" s="41">
        <v>0</v>
      </c>
      <c r="G61" s="41">
        <v>0</v>
      </c>
      <c r="H61" s="98">
        <f t="shared" si="13"/>
        <v>0</v>
      </c>
      <c r="I61" s="98">
        <f t="shared" si="14"/>
        <v>0</v>
      </c>
    </row>
    <row r="62" spans="1:9" x14ac:dyDescent="0.35">
      <c r="A62" s="100" t="s">
        <v>137</v>
      </c>
      <c r="B62" s="99"/>
      <c r="C62" s="41">
        <v>974782.76457588805</v>
      </c>
      <c r="D62" s="41">
        <v>600.19499293735305</v>
      </c>
      <c r="E62" s="98">
        <f t="shared" si="12"/>
        <v>975382.95956882543</v>
      </c>
      <c r="F62" s="41">
        <v>0</v>
      </c>
      <c r="G62" s="41">
        <v>0</v>
      </c>
      <c r="H62" s="98">
        <f t="shared" si="13"/>
        <v>0</v>
      </c>
      <c r="I62" s="98">
        <f t="shared" si="14"/>
        <v>975382.95956882543</v>
      </c>
    </row>
    <row r="63" spans="1:9" x14ac:dyDescent="0.3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35">
      <c r="A64" s="103" t="s">
        <v>15</v>
      </c>
      <c r="B64" s="102"/>
      <c r="C64" s="101">
        <f>SUM(C65:C73)</f>
        <v>4628715.6461986024</v>
      </c>
      <c r="D64" s="101">
        <f>SUM(D65:D73)</f>
        <v>7366613.5979213081</v>
      </c>
      <c r="E64" s="101">
        <f t="shared" ref="E64:E73" si="15">SUM(C64:D64)</f>
        <v>11995329.244119911</v>
      </c>
      <c r="F64" s="101">
        <f>SUM(F65:F73)</f>
        <v>0</v>
      </c>
      <c r="G64" s="101">
        <f>SUM(G65:G73)</f>
        <v>1887545.278381</v>
      </c>
      <c r="H64" s="101">
        <f t="shared" ref="H64:H73" si="16">SUM(F64:G64)</f>
        <v>1887545.278381</v>
      </c>
      <c r="I64" s="101">
        <f t="shared" ref="I64:I73" si="17">E64+H64</f>
        <v>13882874.52250091</v>
      </c>
    </row>
    <row r="65" spans="1:9" x14ac:dyDescent="0.35">
      <c r="A65" s="100" t="s">
        <v>157</v>
      </c>
      <c r="B65" s="99"/>
      <c r="C65" s="41">
        <v>782736.66222285095</v>
      </c>
      <c r="D65" s="41">
        <v>15257.535067148599</v>
      </c>
      <c r="E65" s="98">
        <f t="shared" si="15"/>
        <v>797994.19728999957</v>
      </c>
      <c r="F65" s="41">
        <v>0</v>
      </c>
      <c r="G65" s="41">
        <v>0</v>
      </c>
      <c r="H65" s="98">
        <f t="shared" si="16"/>
        <v>0</v>
      </c>
      <c r="I65" s="98">
        <f t="shared" si="17"/>
        <v>797994.19728999957</v>
      </c>
    </row>
    <row r="66" spans="1:9" x14ac:dyDescent="0.35">
      <c r="A66" s="100" t="s">
        <v>156</v>
      </c>
      <c r="B66" s="99"/>
      <c r="C66" s="41">
        <v>5209.9951430087704</v>
      </c>
      <c r="D66" s="41">
        <v>257324.77335290122</v>
      </c>
      <c r="E66" s="98">
        <f t="shared" si="15"/>
        <v>262534.76849590999</v>
      </c>
      <c r="F66" s="41">
        <v>0</v>
      </c>
      <c r="G66" s="41">
        <v>1887545.278381</v>
      </c>
      <c r="H66" s="98">
        <f t="shared" si="16"/>
        <v>1887545.278381</v>
      </c>
      <c r="I66" s="98">
        <f t="shared" si="17"/>
        <v>2150080.0468769101</v>
      </c>
    </row>
    <row r="67" spans="1:9" x14ac:dyDescent="0.35">
      <c r="A67" s="100" t="s">
        <v>155</v>
      </c>
      <c r="B67" s="99"/>
      <c r="C67" s="41">
        <v>0</v>
      </c>
      <c r="D67" s="41">
        <v>0</v>
      </c>
      <c r="E67" s="98">
        <f t="shared" si="15"/>
        <v>0</v>
      </c>
      <c r="F67" s="41">
        <v>0</v>
      </c>
      <c r="G67" s="41">
        <v>0</v>
      </c>
      <c r="H67" s="98">
        <f t="shared" si="16"/>
        <v>0</v>
      </c>
      <c r="I67" s="98">
        <f t="shared" si="17"/>
        <v>0</v>
      </c>
    </row>
    <row r="68" spans="1:9" x14ac:dyDescent="0.35">
      <c r="A68" s="100" t="s">
        <v>154</v>
      </c>
      <c r="B68" s="99"/>
      <c r="C68" s="41">
        <v>1982811.382379431</v>
      </c>
      <c r="D68" s="41">
        <v>4000104.9400103805</v>
      </c>
      <c r="E68" s="98">
        <f t="shared" si="15"/>
        <v>5982916.3223898113</v>
      </c>
      <c r="F68" s="41">
        <v>0</v>
      </c>
      <c r="G68" s="41">
        <v>0</v>
      </c>
      <c r="H68" s="98">
        <f t="shared" si="16"/>
        <v>0</v>
      </c>
      <c r="I68" s="98">
        <f t="shared" si="17"/>
        <v>5982916.3223898113</v>
      </c>
    </row>
    <row r="69" spans="1:9" x14ac:dyDescent="0.35">
      <c r="A69" s="100" t="s">
        <v>153</v>
      </c>
      <c r="B69" s="99"/>
      <c r="C69" s="41">
        <v>704006.82453652634</v>
      </c>
      <c r="D69" s="41">
        <v>2576701.2648308338</v>
      </c>
      <c r="E69" s="98">
        <f t="shared" si="15"/>
        <v>3280708.0893673599</v>
      </c>
      <c r="F69" s="41">
        <v>0</v>
      </c>
      <c r="G69" s="41">
        <v>0</v>
      </c>
      <c r="H69" s="98">
        <f t="shared" si="16"/>
        <v>0</v>
      </c>
      <c r="I69" s="98">
        <f t="shared" si="17"/>
        <v>3280708.0893673599</v>
      </c>
    </row>
    <row r="70" spans="1:9" x14ac:dyDescent="0.35">
      <c r="A70" s="100" t="s">
        <v>152</v>
      </c>
      <c r="B70" s="99"/>
      <c r="C70" s="41">
        <v>960061</v>
      </c>
      <c r="D70" s="41">
        <v>0</v>
      </c>
      <c r="E70" s="98">
        <f t="shared" si="15"/>
        <v>960061</v>
      </c>
      <c r="F70" s="41">
        <v>0</v>
      </c>
      <c r="G70" s="41">
        <v>0</v>
      </c>
      <c r="H70" s="98">
        <f t="shared" si="16"/>
        <v>0</v>
      </c>
      <c r="I70" s="98">
        <f t="shared" si="17"/>
        <v>960061</v>
      </c>
    </row>
    <row r="71" spans="1:9" x14ac:dyDescent="0.35">
      <c r="A71" s="100" t="s">
        <v>151</v>
      </c>
      <c r="B71" s="99"/>
      <c r="C71" s="41">
        <v>0</v>
      </c>
      <c r="D71" s="41">
        <v>0</v>
      </c>
      <c r="E71" s="98">
        <f t="shared" si="15"/>
        <v>0</v>
      </c>
      <c r="F71" s="41">
        <v>0</v>
      </c>
      <c r="G71" s="41">
        <v>0</v>
      </c>
      <c r="H71" s="98">
        <f t="shared" si="16"/>
        <v>0</v>
      </c>
      <c r="I71" s="98">
        <f t="shared" si="17"/>
        <v>0</v>
      </c>
    </row>
    <row r="72" spans="1:9" x14ac:dyDescent="0.35">
      <c r="A72" s="100" t="s">
        <v>150</v>
      </c>
      <c r="B72" s="99"/>
      <c r="C72" s="41">
        <v>0</v>
      </c>
      <c r="D72" s="41">
        <v>0</v>
      </c>
      <c r="E72" s="98">
        <f t="shared" si="15"/>
        <v>0</v>
      </c>
      <c r="F72" s="41">
        <v>0</v>
      </c>
      <c r="G72" s="41">
        <v>0</v>
      </c>
      <c r="H72" s="98">
        <f t="shared" si="16"/>
        <v>0</v>
      </c>
      <c r="I72" s="98">
        <f t="shared" si="17"/>
        <v>0</v>
      </c>
    </row>
    <row r="73" spans="1:9" x14ac:dyDescent="0.35">
      <c r="A73" s="100" t="s">
        <v>137</v>
      </c>
      <c r="B73" s="99"/>
      <c r="C73" s="41">
        <v>193889.781916785</v>
      </c>
      <c r="D73" s="41">
        <v>517225.08466004359</v>
      </c>
      <c r="E73" s="98">
        <f t="shared" si="15"/>
        <v>711114.86657682853</v>
      </c>
      <c r="F73" s="41">
        <v>0</v>
      </c>
      <c r="G73" s="41">
        <v>0</v>
      </c>
      <c r="H73" s="98">
        <f t="shared" si="16"/>
        <v>0</v>
      </c>
      <c r="I73" s="98">
        <f t="shared" si="17"/>
        <v>711114.86657682853</v>
      </c>
    </row>
    <row r="74" spans="1:9" x14ac:dyDescent="0.3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35">
      <c r="A75" s="103" t="s">
        <v>14</v>
      </c>
      <c r="B75" s="102"/>
      <c r="C75" s="101">
        <f>SUM(C76:C81)</f>
        <v>92556553.214939758</v>
      </c>
      <c r="D75" s="101">
        <f>SUM(D76:D81)</f>
        <v>115528887.30701083</v>
      </c>
      <c r="E75" s="101">
        <f t="shared" ref="E75:E81" si="18">SUM(C75:D75)</f>
        <v>208085440.5219506</v>
      </c>
      <c r="F75" s="101">
        <f>SUM(F76:F81)</f>
        <v>10024.864724220381</v>
      </c>
      <c r="G75" s="101">
        <f>SUM(G76:G81)</f>
        <v>-842822.76790781983</v>
      </c>
      <c r="H75" s="101">
        <f t="shared" ref="H75:H81" si="19">SUM(F75:G75)</f>
        <v>-832797.90318359947</v>
      </c>
      <c r="I75" s="101">
        <f t="shared" ref="I75:I81" si="20">E75+H75</f>
        <v>207252642.61876699</v>
      </c>
    </row>
    <row r="76" spans="1:9" x14ac:dyDescent="0.35">
      <c r="A76" s="100" t="s">
        <v>149</v>
      </c>
      <c r="B76" s="99"/>
      <c r="C76" s="41">
        <v>18014034.797474351</v>
      </c>
      <c r="D76" s="41">
        <v>10671413.228650479</v>
      </c>
      <c r="E76" s="98">
        <f t="shared" si="18"/>
        <v>28685448.026124828</v>
      </c>
      <c r="F76" s="41">
        <v>1445.48888806728</v>
      </c>
      <c r="G76" s="41">
        <v>136253.957014593</v>
      </c>
      <c r="H76" s="98">
        <f t="shared" si="19"/>
        <v>137699.44590266029</v>
      </c>
      <c r="I76" s="98">
        <f t="shared" si="20"/>
        <v>28823147.472027488</v>
      </c>
    </row>
    <row r="77" spans="1:9" x14ac:dyDescent="0.35">
      <c r="A77" s="100" t="s">
        <v>148</v>
      </c>
      <c r="B77" s="99"/>
      <c r="C77" s="41">
        <v>32165952.178860232</v>
      </c>
      <c r="D77" s="41">
        <v>82715549.815030009</v>
      </c>
      <c r="E77" s="98">
        <f t="shared" si="18"/>
        <v>114881501.99389024</v>
      </c>
      <c r="F77" s="41">
        <v>5708.9408670573403</v>
      </c>
      <c r="G77" s="41">
        <v>-1034322.9679933171</v>
      </c>
      <c r="H77" s="98">
        <f t="shared" si="19"/>
        <v>-1028614.0271262598</v>
      </c>
      <c r="I77" s="98">
        <f t="shared" si="20"/>
        <v>113852887.96676399</v>
      </c>
    </row>
    <row r="78" spans="1:9" x14ac:dyDescent="0.35">
      <c r="A78" s="100" t="s">
        <v>147</v>
      </c>
      <c r="B78" s="99"/>
      <c r="C78" s="41">
        <v>9156074.9909018148</v>
      </c>
      <c r="D78" s="41">
        <v>5297188.3084671693</v>
      </c>
      <c r="E78" s="98">
        <f t="shared" si="18"/>
        <v>14453263.299368985</v>
      </c>
      <c r="F78" s="41">
        <v>0</v>
      </c>
      <c r="G78" s="41">
        <v>0</v>
      </c>
      <c r="H78" s="98">
        <f t="shared" si="19"/>
        <v>0</v>
      </c>
      <c r="I78" s="98">
        <f t="shared" si="20"/>
        <v>14453263.299368985</v>
      </c>
    </row>
    <row r="79" spans="1:9" x14ac:dyDescent="0.35">
      <c r="A79" s="100" t="s">
        <v>146</v>
      </c>
      <c r="B79" s="99"/>
      <c r="C79" s="41">
        <v>31563405.100828279</v>
      </c>
      <c r="D79" s="41">
        <v>14095174.861041788</v>
      </c>
      <c r="E79" s="98">
        <f t="shared" si="18"/>
        <v>45658579.961870067</v>
      </c>
      <c r="F79" s="41">
        <v>0</v>
      </c>
      <c r="G79" s="41">
        <v>0</v>
      </c>
      <c r="H79" s="98">
        <f t="shared" si="19"/>
        <v>0</v>
      </c>
      <c r="I79" s="98">
        <f t="shared" si="20"/>
        <v>45658579.961870067</v>
      </c>
    </row>
    <row r="80" spans="1:9" x14ac:dyDescent="0.35">
      <c r="A80" s="100" t="s">
        <v>145</v>
      </c>
      <c r="B80" s="99"/>
      <c r="C80" s="41">
        <v>0</v>
      </c>
      <c r="D80" s="41">
        <v>0</v>
      </c>
      <c r="E80" s="98">
        <f t="shared" si="18"/>
        <v>0</v>
      </c>
      <c r="F80" s="41">
        <v>0</v>
      </c>
      <c r="G80" s="41">
        <v>0</v>
      </c>
      <c r="H80" s="98">
        <f t="shared" si="19"/>
        <v>0</v>
      </c>
      <c r="I80" s="98">
        <f t="shared" si="20"/>
        <v>0</v>
      </c>
    </row>
    <row r="81" spans="1:9" x14ac:dyDescent="0.35">
      <c r="A81" s="100" t="s">
        <v>137</v>
      </c>
      <c r="B81" s="99"/>
      <c r="C81" s="41">
        <v>1657086.146875082</v>
      </c>
      <c r="D81" s="41">
        <v>2749561.0938213896</v>
      </c>
      <c r="E81" s="98">
        <f t="shared" si="18"/>
        <v>4406647.2406964712</v>
      </c>
      <c r="F81" s="41">
        <v>2870.4349690957602</v>
      </c>
      <c r="G81" s="41">
        <v>55246.243070904296</v>
      </c>
      <c r="H81" s="98">
        <f t="shared" si="19"/>
        <v>58116.678040000057</v>
      </c>
      <c r="I81" s="98">
        <f t="shared" si="20"/>
        <v>4464763.9187364709</v>
      </c>
    </row>
    <row r="82" spans="1:9" x14ac:dyDescent="0.3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35">
      <c r="A83" s="103" t="s">
        <v>13</v>
      </c>
      <c r="B83" s="102"/>
      <c r="C83" s="101">
        <f>SUM(C84:C88)</f>
        <v>39718527.443791114</v>
      </c>
      <c r="D83" s="101">
        <f>SUM(D84:D88)</f>
        <v>50650985.536069475</v>
      </c>
      <c r="E83" s="101">
        <f t="shared" ref="E83:E88" si="21">SUM(C83:D83)</f>
        <v>90369512.979860589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90369512.979860589</v>
      </c>
    </row>
    <row r="84" spans="1:9" x14ac:dyDescent="0.35">
      <c r="A84" s="100" t="s">
        <v>144</v>
      </c>
      <c r="B84" s="99"/>
      <c r="C84" s="41">
        <v>2421537.0563500863</v>
      </c>
      <c r="D84" s="41">
        <v>34774874.720804885</v>
      </c>
      <c r="E84" s="98">
        <f t="shared" si="21"/>
        <v>37196411.777154975</v>
      </c>
      <c r="F84" s="41">
        <v>0</v>
      </c>
      <c r="G84" s="41">
        <v>0</v>
      </c>
      <c r="H84" s="98">
        <f t="shared" si="22"/>
        <v>0</v>
      </c>
      <c r="I84" s="98">
        <f t="shared" si="23"/>
        <v>37196411.777154975</v>
      </c>
    </row>
    <row r="85" spans="1:9" x14ac:dyDescent="0.35">
      <c r="A85" s="100" t="s">
        <v>143</v>
      </c>
      <c r="B85" s="99"/>
      <c r="C85" s="41">
        <v>19224465.677438587</v>
      </c>
      <c r="D85" s="41">
        <v>166924.21600639401</v>
      </c>
      <c r="E85" s="98">
        <f t="shared" si="21"/>
        <v>19391389.893444981</v>
      </c>
      <c r="F85" s="41">
        <v>0</v>
      </c>
      <c r="G85" s="41">
        <v>0</v>
      </c>
      <c r="H85" s="98">
        <f t="shared" si="22"/>
        <v>0</v>
      </c>
      <c r="I85" s="98">
        <f t="shared" si="23"/>
        <v>19391389.893444981</v>
      </c>
    </row>
    <row r="86" spans="1:9" x14ac:dyDescent="0.35">
      <c r="A86" s="100" t="s">
        <v>142</v>
      </c>
      <c r="B86" s="99"/>
      <c r="C86" s="41">
        <v>2084385.6608041599</v>
      </c>
      <c r="D86" s="41">
        <v>1338461.5806764858</v>
      </c>
      <c r="E86" s="98">
        <f t="shared" si="21"/>
        <v>3422847.2414806457</v>
      </c>
      <c r="F86" s="41">
        <v>0</v>
      </c>
      <c r="G86" s="41">
        <v>0</v>
      </c>
      <c r="H86" s="98">
        <f t="shared" si="22"/>
        <v>0</v>
      </c>
      <c r="I86" s="98">
        <f t="shared" si="23"/>
        <v>3422847.2414806457</v>
      </c>
    </row>
    <row r="87" spans="1:9" x14ac:dyDescent="0.35">
      <c r="A87" s="100" t="s">
        <v>141</v>
      </c>
      <c r="B87" s="99"/>
      <c r="C87" s="41">
        <v>8169830.7732205596</v>
      </c>
      <c r="D87" s="41">
        <v>20922368.211099435</v>
      </c>
      <c r="E87" s="98">
        <f t="shared" si="21"/>
        <v>29092198.984319992</v>
      </c>
      <c r="F87" s="41">
        <v>0</v>
      </c>
      <c r="G87" s="41">
        <v>0</v>
      </c>
      <c r="H87" s="98">
        <f t="shared" si="22"/>
        <v>0</v>
      </c>
      <c r="I87" s="98">
        <f t="shared" si="23"/>
        <v>29092198.984319992</v>
      </c>
    </row>
    <row r="88" spans="1:9" x14ac:dyDescent="0.35">
      <c r="A88" s="100" t="s">
        <v>137</v>
      </c>
      <c r="B88" s="99"/>
      <c r="C88" s="41">
        <v>7818308.2759777224</v>
      </c>
      <c r="D88" s="41">
        <v>-6551643.1925177202</v>
      </c>
      <c r="E88" s="98">
        <f t="shared" si="21"/>
        <v>1266665.0834600022</v>
      </c>
      <c r="F88" s="41">
        <v>0</v>
      </c>
      <c r="G88" s="41">
        <v>0</v>
      </c>
      <c r="H88" s="98">
        <f t="shared" si="22"/>
        <v>0</v>
      </c>
      <c r="I88" s="98">
        <f t="shared" si="23"/>
        <v>1266665.0834600022</v>
      </c>
    </row>
    <row r="89" spans="1:9" x14ac:dyDescent="0.3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35">
      <c r="A90" s="103" t="s">
        <v>11</v>
      </c>
      <c r="B90" s="102"/>
      <c r="C90" s="101">
        <f>SUM(C91:C94)</f>
        <v>2246340.6220953451</v>
      </c>
      <c r="D90" s="101">
        <f>SUM(D91:D94)</f>
        <v>30444646.657734651</v>
      </c>
      <c r="E90" s="101">
        <f>SUM(C90:D90)</f>
        <v>32690987.279829998</v>
      </c>
      <c r="F90" s="101">
        <f>SUM(F91:F94)</f>
        <v>61146.051977831798</v>
      </c>
      <c r="G90" s="101">
        <f>SUM(G91:G94)</f>
        <v>3894270.5266325688</v>
      </c>
      <c r="H90" s="101">
        <f>SUM(F90:G90)</f>
        <v>3955416.5786104007</v>
      </c>
      <c r="I90" s="101">
        <f>E90+H90</f>
        <v>36646403.858440399</v>
      </c>
    </row>
    <row r="91" spans="1:9" x14ac:dyDescent="0.35">
      <c r="A91" s="100" t="s">
        <v>140</v>
      </c>
      <c r="B91" s="99"/>
      <c r="C91" s="41">
        <v>2246322.7060845597</v>
      </c>
      <c r="D91" s="41">
        <v>29541774.573745437</v>
      </c>
      <c r="E91" s="98">
        <f>SUM(C91:D91)</f>
        <v>31788097.279829998</v>
      </c>
      <c r="F91" s="41">
        <v>61146.051977831798</v>
      </c>
      <c r="G91" s="41">
        <v>3894270.5266325688</v>
      </c>
      <c r="H91" s="98">
        <f>SUM(F91:G91)</f>
        <v>3955416.5786104007</v>
      </c>
      <c r="I91" s="98">
        <f>E91+H91</f>
        <v>35743513.858440399</v>
      </c>
    </row>
    <row r="92" spans="1:9" x14ac:dyDescent="0.35">
      <c r="A92" s="100" t="s">
        <v>139</v>
      </c>
      <c r="B92" s="99"/>
      <c r="C92" s="41">
        <v>0</v>
      </c>
      <c r="D92" s="41">
        <v>0</v>
      </c>
      <c r="E92" s="98">
        <f>SUM(C92:D92)</f>
        <v>0</v>
      </c>
      <c r="F92" s="41">
        <v>0</v>
      </c>
      <c r="G92" s="41">
        <v>0</v>
      </c>
      <c r="H92" s="98">
        <f>SUM(F92:G92)</f>
        <v>0</v>
      </c>
      <c r="I92" s="98">
        <f>E92+H92</f>
        <v>0</v>
      </c>
    </row>
    <row r="93" spans="1:9" x14ac:dyDescent="0.35">
      <c r="A93" s="100" t="s">
        <v>138</v>
      </c>
      <c r="B93" s="99"/>
      <c r="C93" s="41">
        <v>8.6745705782984999</v>
      </c>
      <c r="D93" s="41">
        <v>386581.32542942202</v>
      </c>
      <c r="E93" s="98">
        <f>SUM(C93:D93)</f>
        <v>386590.00000000035</v>
      </c>
      <c r="F93" s="41">
        <v>0</v>
      </c>
      <c r="G93" s="41">
        <v>0</v>
      </c>
      <c r="H93" s="98">
        <f>SUM(F93:G93)</f>
        <v>0</v>
      </c>
      <c r="I93" s="98">
        <f>E93+H93</f>
        <v>386590.00000000035</v>
      </c>
    </row>
    <row r="94" spans="1:9" x14ac:dyDescent="0.35">
      <c r="A94" s="100" t="s">
        <v>137</v>
      </c>
      <c r="B94" s="99"/>
      <c r="C94" s="41">
        <v>9.2414402072971509</v>
      </c>
      <c r="D94" s="41">
        <v>516290.758559793</v>
      </c>
      <c r="E94" s="98">
        <f>SUM(C94:D94)</f>
        <v>516300.00000000029</v>
      </c>
      <c r="F94" s="41">
        <v>0</v>
      </c>
      <c r="G94" s="41">
        <v>0</v>
      </c>
      <c r="H94" s="98">
        <f>SUM(F94:G94)</f>
        <v>0</v>
      </c>
      <c r="I94" s="98">
        <f>E94+H94</f>
        <v>516300.00000000029</v>
      </c>
    </row>
    <row r="95" spans="1:9" x14ac:dyDescent="0.3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4.5" x14ac:dyDescent="0.35"/>
  <cols>
    <col min="1" max="1" width="73.453125" bestFit="1" customWidth="1"/>
    <col min="2" max="2" width="28.6328125" bestFit="1" customWidth="1"/>
    <col min="3" max="3" width="5.6328125" customWidth="1"/>
    <col min="4" max="4" width="29.6328125" bestFit="1" customWidth="1"/>
    <col min="5" max="5" width="5.36328125" customWidth="1"/>
    <col min="6" max="6" width="11.36328125" bestFit="1" customWidth="1"/>
    <col min="7" max="7" width="12.54296875" bestFit="1" customWidth="1"/>
    <col min="8" max="8" width="19.453125" customWidth="1"/>
    <col min="9" max="9" width="14" bestFit="1" customWidth="1"/>
    <col min="10" max="10" width="12.36328125" bestFit="1" customWidth="1"/>
    <col min="11" max="11" width="14" bestFit="1" customWidth="1"/>
    <col min="12" max="12" width="19.453125" customWidth="1"/>
    <col min="13" max="13" width="14" bestFit="1" customWidth="1"/>
    <col min="14" max="14" width="12.36328125" bestFit="1" customWidth="1"/>
    <col min="15" max="15" width="14" bestFit="1" customWidth="1"/>
  </cols>
  <sheetData>
    <row r="1" spans="1:15" ht="20.5" thickBot="1" x14ac:dyDescent="0.4">
      <c r="A1" s="2" t="s">
        <v>209</v>
      </c>
      <c r="B1" s="186">
        <v>44926</v>
      </c>
      <c r="C1" s="21"/>
      <c r="D1" s="20"/>
      <c r="E1" s="20"/>
      <c r="F1" s="145"/>
      <c r="G1" s="21"/>
      <c r="H1" s="21"/>
      <c r="I1" s="21"/>
      <c r="J1" s="21"/>
      <c r="K1" s="21"/>
      <c r="L1" s="21"/>
      <c r="M1" s="21"/>
      <c r="N1" s="21"/>
      <c r="O1" s="21"/>
    </row>
    <row r="2" spans="1:15" ht="15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5">
      <c r="A3" s="17"/>
      <c r="B3" s="201" t="s">
        <v>208</v>
      </c>
      <c r="C3" s="105"/>
      <c r="D3" s="201" t="s">
        <v>207</v>
      </c>
      <c r="E3" s="105"/>
      <c r="F3" s="204" t="s">
        <v>33</v>
      </c>
      <c r="G3" s="205"/>
      <c r="H3" s="30"/>
      <c r="I3" s="208" t="s">
        <v>206</v>
      </c>
      <c r="J3" s="209"/>
      <c r="K3" s="210"/>
      <c r="L3" s="30"/>
      <c r="M3" s="208" t="s">
        <v>205</v>
      </c>
      <c r="N3" s="209"/>
      <c r="O3" s="210"/>
    </row>
    <row r="4" spans="1:15" x14ac:dyDescent="0.35">
      <c r="A4" s="17"/>
      <c r="B4" s="202" t="s">
        <v>204</v>
      </c>
      <c r="C4" s="105"/>
      <c r="D4" s="202"/>
      <c r="E4" s="105"/>
      <c r="F4" s="206"/>
      <c r="G4" s="207"/>
      <c r="H4" s="30"/>
      <c r="I4" s="211"/>
      <c r="J4" s="212"/>
      <c r="K4" s="213"/>
      <c r="L4" s="30"/>
      <c r="M4" s="211"/>
      <c r="N4" s="212"/>
      <c r="O4" s="213"/>
    </row>
    <row r="5" spans="1:15" ht="15" thickBot="1" x14ac:dyDescent="0.4">
      <c r="A5" s="17"/>
      <c r="B5" s="203"/>
      <c r="C5" s="105"/>
      <c r="D5" s="203"/>
      <c r="E5" s="105"/>
      <c r="F5" s="144" t="s">
        <v>203</v>
      </c>
      <c r="G5" s="143" t="s">
        <v>202</v>
      </c>
      <c r="H5" s="142"/>
      <c r="I5" s="141" t="s">
        <v>201</v>
      </c>
      <c r="J5" s="140" t="s">
        <v>200</v>
      </c>
      <c r="K5" s="139" t="s">
        <v>199</v>
      </c>
      <c r="L5" s="142"/>
      <c r="M5" s="141" t="s">
        <v>201</v>
      </c>
      <c r="N5" s="140" t="s">
        <v>200</v>
      </c>
      <c r="O5" s="139" t="s">
        <v>199</v>
      </c>
    </row>
    <row r="6" spans="1:15" x14ac:dyDescent="0.35">
      <c r="A6" s="17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" thickBo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0.5" thickBot="1" x14ac:dyDescent="0.4">
      <c r="A8" s="129" t="s">
        <v>198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3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35">
      <c r="A10" s="126" t="s">
        <v>194</v>
      </c>
      <c r="B10" s="120">
        <f>SUM(B18:B21)</f>
        <v>1709673415.8476937</v>
      </c>
      <c r="C10" s="12"/>
      <c r="D10" s="120">
        <f>SUM(D18:D21)</f>
        <v>-1019256.680554131</v>
      </c>
      <c r="E10" s="12"/>
      <c r="F10" s="120">
        <f>SUM(F18:F21)</f>
        <v>59196290.311043315</v>
      </c>
      <c r="G10" s="132"/>
      <c r="H10" s="30"/>
      <c r="I10" s="120">
        <f>SUM(I18:I21)</f>
        <v>1294985359.419637</v>
      </c>
      <c r="J10" s="120">
        <f>SUM(J18:J21)</f>
        <v>24777.345355731584</v>
      </c>
      <c r="K10" s="120">
        <f>I10-J10</f>
        <v>1294960582.0742812</v>
      </c>
      <c r="L10" s="30"/>
      <c r="M10" s="120">
        <f>B10+F10+I10</f>
        <v>3063855065.5783739</v>
      </c>
      <c r="N10" s="120">
        <f>D10+J10</f>
        <v>-994479.33519839949</v>
      </c>
      <c r="O10" s="120">
        <f>M10-N10</f>
        <v>3064849544.9135723</v>
      </c>
    </row>
    <row r="11" spans="1:15" x14ac:dyDescent="0.35">
      <c r="A11" s="134" t="s">
        <v>197</v>
      </c>
      <c r="B11" s="121">
        <v>4286656.2689061798</v>
      </c>
      <c r="C11" s="12"/>
      <c r="D11" s="121">
        <v>5200080.2957474636</v>
      </c>
      <c r="E11" s="12"/>
      <c r="F11" s="121">
        <v>4582743.8761144523</v>
      </c>
      <c r="G11" s="132"/>
      <c r="H11" s="30"/>
      <c r="I11" s="121">
        <v>38679704.236436039</v>
      </c>
      <c r="J11" s="121">
        <v>0</v>
      </c>
      <c r="K11" s="120">
        <f>I11-J11</f>
        <v>38679704.236436039</v>
      </c>
      <c r="L11" s="30"/>
      <c r="M11" s="120">
        <f>B11+F11+I11</f>
        <v>47549104.381456673</v>
      </c>
      <c r="N11" s="120">
        <f>D11+J11</f>
        <v>5200080.2957474636</v>
      </c>
      <c r="O11" s="120">
        <f>M11-N11</f>
        <v>42349024.085709207</v>
      </c>
    </row>
    <row r="12" spans="1:15" x14ac:dyDescent="0.35">
      <c r="A12" s="134" t="s">
        <v>196</v>
      </c>
      <c r="B12" s="121">
        <v>-976193.69483172731</v>
      </c>
      <c r="C12" s="12"/>
      <c r="D12" s="121">
        <v>55312.019897385399</v>
      </c>
      <c r="E12" s="12"/>
      <c r="F12" s="121">
        <v>188385.25236786657</v>
      </c>
      <c r="G12" s="132"/>
      <c r="H12" s="30"/>
      <c r="I12" s="121">
        <v>2099385</v>
      </c>
      <c r="J12" s="121">
        <v>0</v>
      </c>
      <c r="K12" s="120">
        <f>I12-J12</f>
        <v>2099385</v>
      </c>
      <c r="L12" s="30"/>
      <c r="M12" s="120">
        <f>B12+F12+I12</f>
        <v>1311576.5575361392</v>
      </c>
      <c r="N12" s="120">
        <f>D12+J12</f>
        <v>55312.019897385399</v>
      </c>
      <c r="O12" s="120">
        <f>M12-N12</f>
        <v>1256264.5376387537</v>
      </c>
    </row>
    <row r="13" spans="1:15" x14ac:dyDescent="0.35">
      <c r="A13" s="134" t="s">
        <v>195</v>
      </c>
      <c r="B13" s="121">
        <v>1759107.3495704522</v>
      </c>
      <c r="C13" s="12"/>
      <c r="D13" s="121">
        <v>-81236.30297402016</v>
      </c>
      <c r="E13" s="12"/>
      <c r="F13" s="121">
        <v>499929.22324463195</v>
      </c>
      <c r="G13" s="132"/>
      <c r="H13" s="30"/>
      <c r="I13" s="121">
        <v>57249.587426489998</v>
      </c>
      <c r="J13" s="121">
        <v>0</v>
      </c>
      <c r="K13" s="120">
        <f>I13-J13</f>
        <v>57249.587426489998</v>
      </c>
      <c r="L13" s="30"/>
      <c r="M13" s="120">
        <f>B13+F13+I13</f>
        <v>2316286.1602415745</v>
      </c>
      <c r="N13" s="120">
        <f>D13+J13</f>
        <v>-81236.30297402016</v>
      </c>
      <c r="O13" s="120">
        <f>M13-N13</f>
        <v>2397522.4632155946</v>
      </c>
    </row>
    <row r="14" spans="1:15" x14ac:dyDescent="0.35">
      <c r="A14" s="133" t="s">
        <v>0</v>
      </c>
      <c r="B14" s="120">
        <f>SUM(B10:B13)</f>
        <v>1714742985.7713387</v>
      </c>
      <c r="C14" s="12"/>
      <c r="D14" s="120">
        <f>SUM(D10:D13)</f>
        <v>4154899.3321166979</v>
      </c>
      <c r="E14" s="12"/>
      <c r="F14" s="120">
        <f>SUM(F10:F13)</f>
        <v>64467348.662770264</v>
      </c>
      <c r="G14" s="132"/>
      <c r="H14" s="30"/>
      <c r="I14" s="120">
        <f>SUM(I10:I13)</f>
        <v>1335821698.2434995</v>
      </c>
      <c r="J14" s="120">
        <f>SUM(J10:J13)</f>
        <v>24777.345355731584</v>
      </c>
      <c r="K14" s="120">
        <f>SUM(K10:K13)</f>
        <v>1335796920.8981438</v>
      </c>
      <c r="L14" s="30"/>
      <c r="M14" s="120">
        <f>SUM(M10:M13)</f>
        <v>3115032032.6776085</v>
      </c>
      <c r="N14" s="120">
        <f>SUM(N10:N13)</f>
        <v>4179676.6774724294</v>
      </c>
      <c r="O14" s="120">
        <f>SUM(O10:O13)</f>
        <v>3110852356.0001359</v>
      </c>
    </row>
    <row r="15" spans="1:15" ht="15" thickBot="1" x14ac:dyDescent="0.4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7"/>
      <c r="O15" s="130"/>
    </row>
    <row r="16" spans="1:15" ht="20.5" thickBot="1" x14ac:dyDescent="0.4">
      <c r="A16" s="129" t="s">
        <v>194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35">
      <c r="A17" s="97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x14ac:dyDescent="0.35">
      <c r="A18" s="126" t="s">
        <v>1</v>
      </c>
      <c r="B18" s="124">
        <v>-60938802.268123411</v>
      </c>
      <c r="C18" s="125"/>
      <c r="D18" s="124">
        <v>-2250724.5059781629</v>
      </c>
      <c r="E18" s="125"/>
      <c r="F18" s="124">
        <v>44431571.023831636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30"/>
      <c r="M18" s="120">
        <f>B18+F18+I18</f>
        <v>-16507231.244291775</v>
      </c>
      <c r="N18" s="120">
        <f>D18+J18</f>
        <v>-2250724.5059781629</v>
      </c>
      <c r="O18" s="120">
        <f>M18-N18</f>
        <v>-14256506.738313612</v>
      </c>
    </row>
    <row r="19" spans="1:15" x14ac:dyDescent="0.35">
      <c r="A19" s="126" t="s">
        <v>193</v>
      </c>
      <c r="B19" s="124">
        <v>232119813.16739422</v>
      </c>
      <c r="C19" s="125"/>
      <c r="D19" s="124">
        <v>1126290.993214167</v>
      </c>
      <c r="E19" s="125"/>
      <c r="F19" s="124">
        <v>2986890.1943655876</v>
      </c>
      <c r="G19" s="123" t="s">
        <v>276</v>
      </c>
      <c r="H19" s="122"/>
      <c r="I19" s="121">
        <v>4312979.7487699799</v>
      </c>
      <c r="J19" s="121">
        <v>0</v>
      </c>
      <c r="K19" s="120">
        <f>I19-J19</f>
        <v>4312979.7487699799</v>
      </c>
      <c r="L19" s="30"/>
      <c r="M19" s="120">
        <f>B19+F19+I19</f>
        <v>239419683.11052978</v>
      </c>
      <c r="N19" s="120">
        <f>D19+J19</f>
        <v>1126290.993214167</v>
      </c>
      <c r="O19" s="120">
        <f>M19-N19</f>
        <v>238293392.11731562</v>
      </c>
    </row>
    <row r="20" spans="1:15" x14ac:dyDescent="0.35">
      <c r="A20" s="126" t="s">
        <v>192</v>
      </c>
      <c r="B20" s="124">
        <v>1443238519.4865613</v>
      </c>
      <c r="C20" s="125"/>
      <c r="D20" s="124">
        <v>62652.800192061884</v>
      </c>
      <c r="E20" s="125"/>
      <c r="F20" s="124">
        <v>10423313.948334543</v>
      </c>
      <c r="G20" s="123" t="s">
        <v>276</v>
      </c>
      <c r="H20" s="122"/>
      <c r="I20" s="121">
        <v>1287472205.2441907</v>
      </c>
      <c r="J20" s="121">
        <v>24777.345355731584</v>
      </c>
      <c r="K20" s="120">
        <f>I20-J20</f>
        <v>1287447427.8988349</v>
      </c>
      <c r="L20" s="30"/>
      <c r="M20" s="120">
        <f>B20+F20+I20</f>
        <v>2741134038.6790867</v>
      </c>
      <c r="N20" s="120">
        <f>D20+J20</f>
        <v>87430.145547793465</v>
      </c>
      <c r="O20" s="120">
        <f>M20-N20</f>
        <v>2741046608.5335388</v>
      </c>
    </row>
    <row r="21" spans="1:15" x14ac:dyDescent="0.35">
      <c r="A21" s="126" t="s">
        <v>191</v>
      </c>
      <c r="B21" s="124">
        <v>95253885.461861566</v>
      </c>
      <c r="C21" s="125"/>
      <c r="D21" s="124">
        <v>42524.032017803009</v>
      </c>
      <c r="E21" s="125"/>
      <c r="F21" s="124">
        <v>1354515.144511543</v>
      </c>
      <c r="G21" s="123" t="s">
        <v>276</v>
      </c>
      <c r="H21" s="122"/>
      <c r="I21" s="121">
        <v>3200174.4266762501</v>
      </c>
      <c r="J21" s="121">
        <v>0</v>
      </c>
      <c r="K21" s="120">
        <f>I21-J21</f>
        <v>3200174.4266762501</v>
      </c>
      <c r="L21" s="30"/>
      <c r="M21" s="120">
        <f>B21+F21+I21</f>
        <v>99808575.033049345</v>
      </c>
      <c r="N21" s="120">
        <f>D21+J21</f>
        <v>42524.032017803009</v>
      </c>
      <c r="O21" s="120">
        <f>M21-N21</f>
        <v>99766051.001031548</v>
      </c>
    </row>
    <row r="22" spans="1:15" x14ac:dyDescent="0.3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workbookViewId="0"/>
  </sheetViews>
  <sheetFormatPr defaultRowHeight="14.5" x14ac:dyDescent="0.35"/>
  <cols>
    <col min="1" max="1" width="82.6328125" bestFit="1" customWidth="1"/>
    <col min="2" max="2" width="17" bestFit="1" customWidth="1"/>
    <col min="3" max="3" width="14.6328125" bestFit="1" customWidth="1"/>
    <col min="4" max="4" width="15" bestFit="1" customWidth="1"/>
    <col min="5" max="6" width="14.453125" bestFit="1" customWidth="1"/>
    <col min="7" max="7" width="11.6328125" bestFit="1" customWidth="1"/>
    <col min="8" max="8" width="13.36328125" bestFit="1" customWidth="1"/>
    <col min="9" max="9" width="10.36328125" bestFit="1" customWidth="1"/>
    <col min="10" max="10" width="12.36328125" bestFit="1" customWidth="1"/>
    <col min="11" max="11" width="9.54296875" bestFit="1" customWidth="1"/>
    <col min="12" max="12" width="12" bestFit="1" customWidth="1"/>
    <col min="13" max="13" width="9.54296875" bestFit="1" customWidth="1"/>
    <col min="14" max="14" width="9.36328125" bestFit="1" customWidth="1"/>
    <col min="15" max="15" width="14.54296875" bestFit="1" customWidth="1"/>
    <col min="16" max="16" width="16.08984375" bestFit="1" customWidth="1"/>
    <col min="17" max="17" width="17" bestFit="1" customWidth="1"/>
    <col min="18" max="18" width="14.6328125" bestFit="1" customWidth="1"/>
    <col min="19" max="19" width="15" bestFit="1" customWidth="1"/>
    <col min="20" max="21" width="14.453125" bestFit="1" customWidth="1"/>
    <col min="22" max="22" width="11.6328125" bestFit="1" customWidth="1"/>
    <col min="23" max="23" width="13.36328125" bestFit="1" customWidth="1"/>
    <col min="24" max="24" width="8.90625" bestFit="1" customWidth="1"/>
    <col min="25" max="25" width="12.36328125" bestFit="1" customWidth="1"/>
    <col min="26" max="26" width="9.54296875" bestFit="1" customWidth="1"/>
    <col min="27" max="27" width="7.6328125" bestFit="1" customWidth="1"/>
    <col min="28" max="28" width="14.54296875" bestFit="1" customWidth="1"/>
    <col min="29" max="29" width="16.08984375" bestFit="1" customWidth="1"/>
  </cols>
  <sheetData>
    <row r="1" spans="1:29" ht="20.5" thickBot="1" x14ac:dyDescent="0.45">
      <c r="A1" s="2" t="s">
        <v>240</v>
      </c>
      <c r="B1" s="185">
        <v>44926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35">
      <c r="A3" s="157"/>
      <c r="B3" s="214" t="s">
        <v>239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 t="s">
        <v>238</v>
      </c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6"/>
    </row>
    <row r="4" spans="1:29" ht="42.5" thickBot="1" x14ac:dyDescent="0.4">
      <c r="A4" s="157"/>
      <c r="B4" s="156" t="s">
        <v>235</v>
      </c>
      <c r="C4" s="155" t="s">
        <v>234</v>
      </c>
      <c r="D4" s="155" t="s">
        <v>233</v>
      </c>
      <c r="E4" s="155" t="s">
        <v>232</v>
      </c>
      <c r="F4" s="155" t="s">
        <v>231</v>
      </c>
      <c r="G4" s="155" t="s">
        <v>2</v>
      </c>
      <c r="H4" s="155" t="s">
        <v>230</v>
      </c>
      <c r="I4" s="155" t="s">
        <v>229</v>
      </c>
      <c r="J4" s="155" t="s">
        <v>228</v>
      </c>
      <c r="K4" s="155" t="s">
        <v>227</v>
      </c>
      <c r="L4" s="155" t="s">
        <v>237</v>
      </c>
      <c r="M4" s="155" t="s">
        <v>236</v>
      </c>
      <c r="N4" s="155" t="s">
        <v>137</v>
      </c>
      <c r="O4" s="155" t="s">
        <v>226</v>
      </c>
      <c r="P4" s="155" t="s">
        <v>225</v>
      </c>
      <c r="Q4" s="155" t="s">
        <v>235</v>
      </c>
      <c r="R4" s="155" t="s">
        <v>234</v>
      </c>
      <c r="S4" s="155" t="s">
        <v>233</v>
      </c>
      <c r="T4" s="155" t="s">
        <v>232</v>
      </c>
      <c r="U4" s="155" t="s">
        <v>231</v>
      </c>
      <c r="V4" s="155" t="s">
        <v>2</v>
      </c>
      <c r="W4" s="155" t="s">
        <v>230</v>
      </c>
      <c r="X4" s="155" t="s">
        <v>229</v>
      </c>
      <c r="Y4" s="155" t="s">
        <v>228</v>
      </c>
      <c r="Z4" s="155" t="s">
        <v>227</v>
      </c>
      <c r="AA4" s="155" t="s">
        <v>137</v>
      </c>
      <c r="AB4" s="155" t="s">
        <v>226</v>
      </c>
      <c r="AC4" s="154" t="s">
        <v>225</v>
      </c>
    </row>
    <row r="5" spans="1:29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0.5" thickBot="1" x14ac:dyDescent="0.4">
      <c r="A8" s="129" t="s">
        <v>198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2"/>
    </row>
    <row r="9" spans="1:29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35">
      <c r="A10" s="151" t="s">
        <v>194</v>
      </c>
      <c r="B10" s="146">
        <f t="shared" ref="B10:K10" si="0">SUM(B14:B29)</f>
        <v>41072562.510893673</v>
      </c>
      <c r="C10" s="146">
        <f t="shared" si="0"/>
        <v>9797252.000010429</v>
      </c>
      <c r="D10" s="146">
        <f t="shared" si="0"/>
        <v>449839.35577468289</v>
      </c>
      <c r="E10" s="146">
        <f t="shared" si="0"/>
        <v>12760.252380952381</v>
      </c>
      <c r="F10" s="146">
        <f t="shared" si="0"/>
        <v>689.99999998999999</v>
      </c>
      <c r="G10" s="146">
        <f t="shared" si="0"/>
        <v>599922.00000133854</v>
      </c>
      <c r="H10" s="146">
        <f t="shared" si="0"/>
        <v>610167.00006471388</v>
      </c>
      <c r="I10" s="146">
        <f t="shared" si="0"/>
        <v>8433682.7925581709</v>
      </c>
      <c r="J10" s="146">
        <f t="shared" si="0"/>
        <v>-4962</v>
      </c>
      <c r="K10" s="146">
        <f t="shared" si="0"/>
        <v>133447.79812687312</v>
      </c>
      <c r="L10" s="147"/>
      <c r="M10" s="147"/>
      <c r="N10" s="146">
        <f>SUM(N14:N29)</f>
        <v>-286072.7459144399</v>
      </c>
      <c r="O10" s="146">
        <f>SUM(O14:O29)</f>
        <v>349852.67114705063</v>
      </c>
      <c r="P10" s="146">
        <f>B10+C10-D10-E10-F10-G10-H10-I10+J10-K10+N10+O10</f>
        <v>40688123.237229981</v>
      </c>
      <c r="Q10" s="146">
        <f t="shared" ref="Q10:AB10" si="1">SUM(Q14:Q29)</f>
        <v>2897144.6178753986</v>
      </c>
      <c r="R10" s="146">
        <f t="shared" si="1"/>
        <v>502029.99999468296</v>
      </c>
      <c r="S10" s="146">
        <f t="shared" si="1"/>
        <v>51946.000001646185</v>
      </c>
      <c r="T10" s="146">
        <f t="shared" si="1"/>
        <v>0.99999998999999995</v>
      </c>
      <c r="U10" s="146">
        <f t="shared" si="1"/>
        <v>0</v>
      </c>
      <c r="V10" s="146">
        <f t="shared" si="1"/>
        <v>24760.000000064501</v>
      </c>
      <c r="W10" s="146">
        <f t="shared" si="1"/>
        <v>79721.000006878283</v>
      </c>
      <c r="X10" s="146">
        <f t="shared" si="1"/>
        <v>1992.0000001192093</v>
      </c>
      <c r="Y10" s="146">
        <f t="shared" si="1"/>
        <v>-2901</v>
      </c>
      <c r="Z10" s="146">
        <f t="shared" si="1"/>
        <v>3330.5</v>
      </c>
      <c r="AA10" s="146">
        <f t="shared" si="1"/>
        <v>56158.539996382897</v>
      </c>
      <c r="AB10" s="146">
        <f t="shared" si="1"/>
        <v>-12589.999990247285</v>
      </c>
      <c r="AC10" s="146">
        <f>Q10+R10-S10-T10-U10-V10-W10-X10+Y10-Z10+AA10+AB10</f>
        <v>3278091.6578675187</v>
      </c>
    </row>
    <row r="11" spans="1:29" ht="15" thickBot="1" x14ac:dyDescent="0.4">
      <c r="A11" s="12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</row>
    <row r="12" spans="1:29" ht="20.5" thickBot="1" x14ac:dyDescent="0.4">
      <c r="A12" s="129" t="s">
        <v>194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49"/>
    </row>
    <row r="13" spans="1:29" x14ac:dyDescent="0.35">
      <c r="A13" s="12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1:29" x14ac:dyDescent="0.35">
      <c r="A14" s="126" t="s">
        <v>224</v>
      </c>
      <c r="B14" s="124">
        <v>13939849.782882569</v>
      </c>
      <c r="C14" s="124">
        <v>2917629</v>
      </c>
      <c r="D14" s="124">
        <v>214250.35577200577</v>
      </c>
      <c r="E14" s="124">
        <v>721.25238095238092</v>
      </c>
      <c r="F14" s="124">
        <v>107.99999999000001</v>
      </c>
      <c r="G14" s="124">
        <v>10047</v>
      </c>
      <c r="H14" s="124">
        <v>18101</v>
      </c>
      <c r="I14" s="124">
        <v>2413903.5125541128</v>
      </c>
      <c r="J14" s="124">
        <v>48</v>
      </c>
      <c r="K14" s="124">
        <v>14271.798126873127</v>
      </c>
      <c r="L14" s="147"/>
      <c r="M14" s="147"/>
      <c r="N14" s="124">
        <v>-436749.74586622533</v>
      </c>
      <c r="O14" s="124">
        <v>80568.671049375611</v>
      </c>
      <c r="P14" s="146">
        <f>B14+C14-D14-E14-F14-G14-H14-I14+J14-K14+N14+O14</f>
        <v>13829942.789231787</v>
      </c>
      <c r="Q14" s="124">
        <v>41834</v>
      </c>
      <c r="R14" s="124">
        <v>1198</v>
      </c>
      <c r="S14" s="124">
        <v>59</v>
      </c>
      <c r="T14" s="124">
        <v>0</v>
      </c>
      <c r="U14" s="124">
        <v>0</v>
      </c>
      <c r="V14" s="124">
        <v>5</v>
      </c>
      <c r="W14" s="124">
        <v>253</v>
      </c>
      <c r="X14" s="124">
        <v>10</v>
      </c>
      <c r="Y14" s="124">
        <v>0</v>
      </c>
      <c r="Z14" s="124">
        <v>473</v>
      </c>
      <c r="AA14" s="124">
        <v>1476</v>
      </c>
      <c r="AB14" s="124">
        <v>10</v>
      </c>
      <c r="AC14" s="146">
        <f>Q14+R14-S14-T14-U14-V14-W14-X14+Y14-Z14+AA14+AB14</f>
        <v>43718</v>
      </c>
    </row>
    <row r="15" spans="1:29" x14ac:dyDescent="0.35">
      <c r="A15" s="126" t="s">
        <v>223</v>
      </c>
      <c r="B15" s="124">
        <v>806004</v>
      </c>
      <c r="C15" s="124">
        <v>181261</v>
      </c>
      <c r="D15" s="124">
        <v>2667</v>
      </c>
      <c r="E15" s="124">
        <v>7399</v>
      </c>
      <c r="F15" s="124">
        <v>0</v>
      </c>
      <c r="G15" s="124">
        <v>0</v>
      </c>
      <c r="H15" s="124">
        <v>14</v>
      </c>
      <c r="I15" s="124">
        <v>305761</v>
      </c>
      <c r="J15" s="124">
        <v>0</v>
      </c>
      <c r="K15" s="124">
        <v>29591</v>
      </c>
      <c r="L15" s="147"/>
      <c r="M15" s="147"/>
      <c r="N15" s="124">
        <v>16177</v>
      </c>
      <c r="O15" s="124">
        <v>35103</v>
      </c>
      <c r="P15" s="146">
        <f>B15+C15-D15-E15-F15-G15-H15-I15+J15-K15+N15+O15</f>
        <v>693113</v>
      </c>
      <c r="Q15" s="124">
        <v>-2</v>
      </c>
      <c r="R15" s="124">
        <v>5131</v>
      </c>
      <c r="S15" s="124">
        <v>449</v>
      </c>
      <c r="T15" s="124">
        <v>0</v>
      </c>
      <c r="U15" s="124">
        <v>0</v>
      </c>
      <c r="V15" s="124">
        <v>0</v>
      </c>
      <c r="W15" s="124">
        <v>0</v>
      </c>
      <c r="X15" s="124">
        <v>1903</v>
      </c>
      <c r="Y15" s="124">
        <v>0</v>
      </c>
      <c r="Z15" s="124">
        <v>1</v>
      </c>
      <c r="AA15" s="124">
        <v>23934</v>
      </c>
      <c r="AB15" s="124">
        <v>0</v>
      </c>
      <c r="AC15" s="146">
        <f>Q15+R15-S15-T15-U15-V15-W15-X15+Y15-Z15+AA15+AB15</f>
        <v>26710</v>
      </c>
    </row>
    <row r="16" spans="1:29" x14ac:dyDescent="0.35">
      <c r="A16" s="126" t="s">
        <v>222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</row>
    <row r="17" spans="1:29" x14ac:dyDescent="0.35">
      <c r="A17" s="126" t="s">
        <v>221</v>
      </c>
      <c r="B17" s="124">
        <v>4785683.75</v>
      </c>
      <c r="C17" s="124">
        <v>1259601</v>
      </c>
      <c r="D17" s="124">
        <v>21019</v>
      </c>
      <c r="E17" s="124">
        <v>3613</v>
      </c>
      <c r="F17" s="124">
        <v>233</v>
      </c>
      <c r="G17" s="124">
        <v>702</v>
      </c>
      <c r="H17" s="124">
        <v>73</v>
      </c>
      <c r="I17" s="124">
        <v>1197441</v>
      </c>
      <c r="J17" s="124">
        <v>951</v>
      </c>
      <c r="K17" s="124">
        <v>22328</v>
      </c>
      <c r="L17" s="147"/>
      <c r="M17" s="147"/>
      <c r="N17" s="124">
        <v>77096</v>
      </c>
      <c r="O17" s="124">
        <v>20928</v>
      </c>
      <c r="P17" s="146">
        <f>B17+C17-D17-E17-F17-G17-H17-I17+J17-K17+N17+O17</f>
        <v>4898850.75</v>
      </c>
      <c r="Q17" s="124">
        <v>2</v>
      </c>
      <c r="R17" s="124">
        <v>15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1</v>
      </c>
      <c r="AA17" s="124">
        <v>-16</v>
      </c>
      <c r="AB17" s="124">
        <v>0</v>
      </c>
      <c r="AC17" s="146">
        <f>Q17+R17-S17-T17-U17-V17-W17-X17+Y17-Z17+AA17+AB17</f>
        <v>0</v>
      </c>
    </row>
    <row r="18" spans="1:29" x14ac:dyDescent="0.35">
      <c r="A18" s="126" t="s">
        <v>220</v>
      </c>
      <c r="B18" s="124">
        <v>2835987.9488896998</v>
      </c>
      <c r="C18" s="124">
        <v>445493</v>
      </c>
      <c r="D18" s="124">
        <v>3958</v>
      </c>
      <c r="E18" s="124">
        <v>653</v>
      </c>
      <c r="F18" s="124">
        <v>303</v>
      </c>
      <c r="G18" s="124">
        <v>0</v>
      </c>
      <c r="H18" s="124">
        <v>3055</v>
      </c>
      <c r="I18" s="124">
        <v>454815.28</v>
      </c>
      <c r="J18" s="124">
        <v>0</v>
      </c>
      <c r="K18" s="124">
        <v>64920</v>
      </c>
      <c r="L18" s="147"/>
      <c r="M18" s="147"/>
      <c r="N18" s="124">
        <v>-2146</v>
      </c>
      <c r="O18" s="124">
        <v>13156</v>
      </c>
      <c r="P18" s="146">
        <f>B18+C18-D18-E18-F18-G18-H18-I18+J18-K18+N18+O18</f>
        <v>2764786.6688896995</v>
      </c>
      <c r="Q18" s="124">
        <v>0</v>
      </c>
      <c r="R18" s="124">
        <v>8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7</v>
      </c>
      <c r="AA18" s="124">
        <v>4</v>
      </c>
      <c r="AB18" s="124">
        <v>0</v>
      </c>
      <c r="AC18" s="146">
        <f>Q18+R18-S18-T18-U18-V18-W18-X18+Y18-Z18+AA18+AB18</f>
        <v>5</v>
      </c>
    </row>
    <row r="19" spans="1:29" x14ac:dyDescent="0.35">
      <c r="A19" s="126" t="s">
        <v>219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1:29" x14ac:dyDescent="0.35">
      <c r="A20" s="126" t="s">
        <v>218</v>
      </c>
      <c r="B20" s="124">
        <v>5675226.5426661484</v>
      </c>
      <c r="C20" s="124">
        <v>2471140.9371305835</v>
      </c>
      <c r="D20" s="124">
        <v>56326.999999990003</v>
      </c>
      <c r="E20" s="124">
        <v>14</v>
      </c>
      <c r="F20" s="124">
        <v>0</v>
      </c>
      <c r="G20" s="124">
        <v>364944</v>
      </c>
      <c r="H20" s="124">
        <v>7403</v>
      </c>
      <c r="I20" s="124">
        <v>2015606.2969508553</v>
      </c>
      <c r="J20" s="124">
        <v>32</v>
      </c>
      <c r="K20" s="124">
        <v>1952</v>
      </c>
      <c r="L20" s="147"/>
      <c r="M20" s="147"/>
      <c r="N20" s="124">
        <v>-37187.571079845235</v>
      </c>
      <c r="O20" s="124">
        <v>177146</v>
      </c>
      <c r="P20" s="146">
        <f>B20+C20-D20-E20-F20-G20-H20-I20+J20-K20+N20+O20</f>
        <v>5840111.6117660413</v>
      </c>
      <c r="Q20" s="124">
        <v>1554</v>
      </c>
      <c r="R20" s="124">
        <v>134</v>
      </c>
      <c r="S20" s="124">
        <v>85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3</v>
      </c>
      <c r="AA20" s="124">
        <v>37</v>
      </c>
      <c r="AB20" s="124">
        <v>-70</v>
      </c>
      <c r="AC20" s="146">
        <f>Q20+R20-S20-T20-U20-V20-W20-X20+Y20-Z20+AA20+AB20</f>
        <v>1567</v>
      </c>
    </row>
    <row r="21" spans="1:29" x14ac:dyDescent="0.35">
      <c r="A21" s="126" t="s">
        <v>217</v>
      </c>
      <c r="B21" s="124">
        <v>6209735.4613408502</v>
      </c>
      <c r="C21" s="124">
        <v>1914907.062869417</v>
      </c>
      <c r="D21" s="124">
        <v>101370</v>
      </c>
      <c r="E21" s="124">
        <v>141</v>
      </c>
      <c r="F21" s="124">
        <v>0</v>
      </c>
      <c r="G21" s="124">
        <v>6245</v>
      </c>
      <c r="H21" s="124">
        <v>7</v>
      </c>
      <c r="I21" s="124">
        <v>1913730.703049134</v>
      </c>
      <c r="J21" s="124">
        <v>18</v>
      </c>
      <c r="K21" s="124">
        <v>284</v>
      </c>
      <c r="L21" s="147"/>
      <c r="M21" s="147"/>
      <c r="N21" s="124">
        <v>179754.57107985485</v>
      </c>
      <c r="O21" s="124">
        <v>24512.999999999069</v>
      </c>
      <c r="P21" s="146">
        <f>B21+C21-D21-E21-F21-G21-H21-I21+J21-K21+N21+O21</f>
        <v>6307150.3922409862</v>
      </c>
      <c r="Q21" s="124">
        <v>1145</v>
      </c>
      <c r="R21" s="124">
        <v>1191</v>
      </c>
      <c r="S21" s="124">
        <v>54</v>
      </c>
      <c r="T21" s="124">
        <v>0</v>
      </c>
      <c r="U21" s="124">
        <v>0</v>
      </c>
      <c r="V21" s="124">
        <v>0</v>
      </c>
      <c r="W21" s="124">
        <v>9</v>
      </c>
      <c r="X21" s="124">
        <v>0</v>
      </c>
      <c r="Y21" s="124">
        <v>0</v>
      </c>
      <c r="Z21" s="124">
        <v>5</v>
      </c>
      <c r="AA21" s="124">
        <v>101</v>
      </c>
      <c r="AB21" s="124">
        <v>52</v>
      </c>
      <c r="AC21" s="146">
        <f>Q21+R21-S21-T21-U21-V21-W21-X21+Y21-Z21+AA21+AB21</f>
        <v>2421</v>
      </c>
    </row>
    <row r="22" spans="1:29" x14ac:dyDescent="0.35">
      <c r="A22" s="126" t="s">
        <v>216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</row>
    <row r="23" spans="1:29" x14ac:dyDescent="0.35">
      <c r="A23" s="126" t="s">
        <v>193</v>
      </c>
      <c r="B23" s="124">
        <v>8</v>
      </c>
      <c r="C23" s="124">
        <v>23</v>
      </c>
      <c r="D23" s="124">
        <v>0</v>
      </c>
      <c r="E23" s="124">
        <v>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0</v>
      </c>
      <c r="L23" s="147"/>
      <c r="M23" s="147"/>
      <c r="N23" s="124">
        <v>-22</v>
      </c>
      <c r="O23" s="124">
        <v>-1</v>
      </c>
      <c r="P23" s="146">
        <f>B23+C23-D23-E23-F23-G23-H23-I23+J23-K23+N23+O23</f>
        <v>7</v>
      </c>
      <c r="Q23" s="124">
        <v>586291.51400600094</v>
      </c>
      <c r="R23" s="124">
        <v>234995</v>
      </c>
      <c r="S23" s="124">
        <v>25407</v>
      </c>
      <c r="T23" s="124">
        <v>0</v>
      </c>
      <c r="U23" s="124">
        <v>0</v>
      </c>
      <c r="V23" s="124">
        <v>395</v>
      </c>
      <c r="W23" s="124">
        <v>450</v>
      </c>
      <c r="X23" s="124">
        <v>1</v>
      </c>
      <c r="Y23" s="124">
        <v>0</v>
      </c>
      <c r="Z23" s="124">
        <v>1420.5</v>
      </c>
      <c r="AA23" s="124">
        <v>-222</v>
      </c>
      <c r="AB23" s="124">
        <v>-808</v>
      </c>
      <c r="AC23" s="146">
        <f>Q23+R23-S23-T23-U23-V23-W23-X23+Y23-Z23+AA23+AB23</f>
        <v>792583.01400600094</v>
      </c>
    </row>
    <row r="24" spans="1:29" x14ac:dyDescent="0.35">
      <c r="A24" s="126" t="s">
        <v>215</v>
      </c>
      <c r="B24" s="124">
        <v>3004070.0040046647</v>
      </c>
      <c r="C24" s="124">
        <v>384627.00000341353</v>
      </c>
      <c r="D24" s="124">
        <v>23987.000000921318</v>
      </c>
      <c r="E24" s="124">
        <v>0</v>
      </c>
      <c r="F24" s="124">
        <v>0</v>
      </c>
      <c r="G24" s="124">
        <v>105201.00000090897</v>
      </c>
      <c r="H24" s="124">
        <v>415764.00002239889</v>
      </c>
      <c r="I24" s="124">
        <v>33442.00000112503</v>
      </c>
      <c r="J24" s="124">
        <v>-225</v>
      </c>
      <c r="K24" s="124">
        <v>11</v>
      </c>
      <c r="L24" s="147"/>
      <c r="M24" s="147"/>
      <c r="N24" s="124">
        <v>-42141.00001051162</v>
      </c>
      <c r="O24" s="124">
        <v>-666.99997340363916</v>
      </c>
      <c r="P24" s="146">
        <f>B24+C24-D24-E24-F24-G24-H24-I24+J24-K24+N24+O24</f>
        <v>2767259.0039988081</v>
      </c>
      <c r="Q24" s="124">
        <v>1087225.0040104948</v>
      </c>
      <c r="R24" s="124">
        <v>182483.99999353403</v>
      </c>
      <c r="S24" s="124">
        <v>11441.000000284301</v>
      </c>
      <c r="T24" s="124">
        <v>0</v>
      </c>
      <c r="U24" s="124">
        <v>0</v>
      </c>
      <c r="V24" s="124">
        <v>9009.0000000197997</v>
      </c>
      <c r="W24" s="124">
        <v>38215.000002703629</v>
      </c>
      <c r="X24" s="124">
        <v>2</v>
      </c>
      <c r="Y24" s="124">
        <v>75</v>
      </c>
      <c r="Z24" s="124">
        <v>345</v>
      </c>
      <c r="AA24" s="124">
        <v>13465.539999116711</v>
      </c>
      <c r="AB24" s="124">
        <v>-2460.9999982051377</v>
      </c>
      <c r="AC24" s="146">
        <f>Q24+R24-S24-T24-U24-V24-W24-X24+Y24-Z24+AA24+AB24</f>
        <v>1221776.5440019327</v>
      </c>
    </row>
    <row r="25" spans="1:29" x14ac:dyDescent="0.35">
      <c r="A25" s="126" t="s">
        <v>214</v>
      </c>
      <c r="B25" s="124">
        <v>2742649.0130987428</v>
      </c>
      <c r="C25" s="124">
        <v>143938.00000701487</v>
      </c>
      <c r="D25" s="124">
        <v>11427.000001765771</v>
      </c>
      <c r="E25" s="124">
        <v>40</v>
      </c>
      <c r="F25" s="124">
        <v>0</v>
      </c>
      <c r="G25" s="124">
        <v>61862.000000429616</v>
      </c>
      <c r="H25" s="124">
        <v>109400.00004231499</v>
      </c>
      <c r="I25" s="124">
        <v>26535.000002943016</v>
      </c>
      <c r="J25" s="124">
        <v>-4817</v>
      </c>
      <c r="K25" s="124">
        <v>0</v>
      </c>
      <c r="L25" s="147"/>
      <c r="M25" s="147"/>
      <c r="N25" s="124">
        <v>12650.999962277398</v>
      </c>
      <c r="O25" s="124">
        <v>43.000071079586633</v>
      </c>
      <c r="P25" s="146">
        <f>B25+C25-D25-E25-F25-G25-H25-I25+J25-K25+N25+O25</f>
        <v>2685200.0130916606</v>
      </c>
      <c r="Q25" s="124">
        <v>528816.00410630717</v>
      </c>
      <c r="R25" s="124">
        <v>22644.000001148881</v>
      </c>
      <c r="S25" s="124">
        <v>1537.999999757157</v>
      </c>
      <c r="T25" s="124">
        <v>1</v>
      </c>
      <c r="U25" s="124">
        <v>0</v>
      </c>
      <c r="V25" s="124">
        <v>10793.000000044703</v>
      </c>
      <c r="W25" s="124">
        <v>22984.000002846129</v>
      </c>
      <c r="X25" s="124">
        <v>16.000000029802322</v>
      </c>
      <c r="Y25" s="124">
        <v>-1790</v>
      </c>
      <c r="Z25" s="124">
        <v>0</v>
      </c>
      <c r="AA25" s="124">
        <v>23374.999997029739</v>
      </c>
      <c r="AB25" s="124">
        <v>-5.9999940080451779</v>
      </c>
      <c r="AC25" s="146">
        <f>Q25+R25-S25-T25-U25-V25-W25-X25+Y25-Z25+AA25+AB25</f>
        <v>537707.00410780008</v>
      </c>
    </row>
    <row r="26" spans="1:29" x14ac:dyDescent="0.35">
      <c r="A26" s="126" t="s">
        <v>213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</row>
    <row r="27" spans="1:29" x14ac:dyDescent="0.35">
      <c r="A27" s="126" t="s">
        <v>212</v>
      </c>
      <c r="B27" s="124">
        <v>0</v>
      </c>
      <c r="C27" s="124">
        <v>1365</v>
      </c>
      <c r="D27" s="124">
        <v>305</v>
      </c>
      <c r="E27" s="124">
        <v>0</v>
      </c>
      <c r="F27" s="124">
        <v>0</v>
      </c>
      <c r="G27" s="124">
        <v>0</v>
      </c>
      <c r="H27" s="124">
        <v>124</v>
      </c>
      <c r="I27" s="124">
        <v>0</v>
      </c>
      <c r="J27" s="124">
        <v>30</v>
      </c>
      <c r="K27" s="124">
        <v>0</v>
      </c>
      <c r="L27" s="147"/>
      <c r="M27" s="147"/>
      <c r="N27" s="124">
        <v>0</v>
      </c>
      <c r="O27" s="124">
        <v>-966</v>
      </c>
      <c r="P27" s="146">
        <f>B27+C27-D27-E27-F27-G27-H27-I27+J27-K27+N27+O27</f>
        <v>0</v>
      </c>
      <c r="Q27" s="124">
        <v>564551.09999732906</v>
      </c>
      <c r="R27" s="124">
        <v>54230</v>
      </c>
      <c r="S27" s="124">
        <v>12290.000001604727</v>
      </c>
      <c r="T27" s="124">
        <v>0</v>
      </c>
      <c r="U27" s="124">
        <v>0</v>
      </c>
      <c r="V27" s="124">
        <v>386</v>
      </c>
      <c r="W27" s="124">
        <v>16316.000001328532</v>
      </c>
      <c r="X27" s="124">
        <v>60.00000008940696</v>
      </c>
      <c r="Y27" s="124">
        <v>-1154</v>
      </c>
      <c r="Z27" s="124">
        <v>1073</v>
      </c>
      <c r="AA27" s="124">
        <v>-3885.9999997735454</v>
      </c>
      <c r="AB27" s="124">
        <v>-9306.9999980341017</v>
      </c>
      <c r="AC27" s="146">
        <f>Q27+R27-S27-T27-U27-V27-W27-X27+Y27-Z27+AA27+AB27</f>
        <v>574309.09999649879</v>
      </c>
    </row>
    <row r="28" spans="1:29" x14ac:dyDescent="0.35">
      <c r="A28" s="126" t="s">
        <v>211</v>
      </c>
      <c r="B28" s="124">
        <v>952646.00400500197</v>
      </c>
      <c r="C28" s="124">
        <v>77267</v>
      </c>
      <c r="D28" s="124">
        <v>13877</v>
      </c>
      <c r="E28" s="124">
        <v>172</v>
      </c>
      <c r="F28" s="124">
        <v>46</v>
      </c>
      <c r="G28" s="124">
        <v>41607</v>
      </c>
      <c r="H28" s="124">
        <v>49195</v>
      </c>
      <c r="I28" s="124">
        <v>72447</v>
      </c>
      <c r="J28" s="124">
        <v>-10</v>
      </c>
      <c r="K28" s="124">
        <v>90</v>
      </c>
      <c r="L28" s="147"/>
      <c r="M28" s="147"/>
      <c r="N28" s="124">
        <v>-52195</v>
      </c>
      <c r="O28" s="124">
        <v>29</v>
      </c>
      <c r="P28" s="146">
        <f>B28+C28-D28-E28-F28-G28-H28-I28+J28-K28+N28+O28</f>
        <v>800303.00400500197</v>
      </c>
      <c r="Q28" s="124">
        <v>32912.004006101</v>
      </c>
      <c r="R28" s="124">
        <v>0</v>
      </c>
      <c r="S28" s="124">
        <v>412</v>
      </c>
      <c r="T28" s="124">
        <v>-1E-8</v>
      </c>
      <c r="U28" s="124">
        <v>0</v>
      </c>
      <c r="V28" s="124">
        <v>1191</v>
      </c>
      <c r="W28" s="124">
        <v>631</v>
      </c>
      <c r="X28" s="124">
        <v>0</v>
      </c>
      <c r="Y28" s="124">
        <v>0</v>
      </c>
      <c r="Z28" s="124">
        <v>2</v>
      </c>
      <c r="AA28" s="124">
        <v>-2569</v>
      </c>
      <c r="AB28" s="124">
        <v>0</v>
      </c>
      <c r="AC28" s="146">
        <f>Q28+R28-S28-T28-U28-V28-W28-X28+Y28-Z28+AA28+AB28</f>
        <v>28107.004006111001</v>
      </c>
    </row>
    <row r="29" spans="1:29" x14ac:dyDescent="0.35">
      <c r="A29" s="126" t="s">
        <v>210</v>
      </c>
      <c r="B29" s="124">
        <v>120702.004006002</v>
      </c>
      <c r="C29" s="124">
        <v>0</v>
      </c>
      <c r="D29" s="124">
        <v>652</v>
      </c>
      <c r="E29" s="124">
        <v>7</v>
      </c>
      <c r="F29" s="124">
        <v>0</v>
      </c>
      <c r="G29" s="124">
        <v>9313</v>
      </c>
      <c r="H29" s="124">
        <v>7031</v>
      </c>
      <c r="I29" s="124">
        <v>1</v>
      </c>
      <c r="J29" s="124">
        <v>-989</v>
      </c>
      <c r="K29" s="124">
        <v>0</v>
      </c>
      <c r="L29" s="147"/>
      <c r="M29" s="147"/>
      <c r="N29" s="124">
        <v>-1309.9999999900001</v>
      </c>
      <c r="O29" s="124">
        <v>0</v>
      </c>
      <c r="P29" s="146">
        <f>B29+C29-D29-E29-F29-G29-H29-I29+J29-K29+N29+O29</f>
        <v>101399.00400601199</v>
      </c>
      <c r="Q29" s="124">
        <v>52815.991749165667</v>
      </c>
      <c r="R29" s="124">
        <v>0</v>
      </c>
      <c r="S29" s="124">
        <v>211</v>
      </c>
      <c r="T29" s="124">
        <v>0</v>
      </c>
      <c r="U29" s="124">
        <v>0</v>
      </c>
      <c r="V29" s="124">
        <v>2981</v>
      </c>
      <c r="W29" s="124">
        <v>863</v>
      </c>
      <c r="X29" s="124">
        <v>0</v>
      </c>
      <c r="Y29" s="124">
        <v>-32</v>
      </c>
      <c r="Z29" s="124">
        <v>0</v>
      </c>
      <c r="AA29" s="124">
        <v>459.00000001000001</v>
      </c>
      <c r="AB29" s="124">
        <v>0</v>
      </c>
      <c r="AC29" s="146">
        <f>Q29+R29-S29-T29-U29-V29-W29-X29+Y29-Z29+AA29+AB29</f>
        <v>49187.991749175664</v>
      </c>
    </row>
    <row r="30" spans="1:29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4.5" x14ac:dyDescent="0.35"/>
  <cols>
    <col min="1" max="1" width="77.6328125" bestFit="1" customWidth="1"/>
    <col min="2" max="2" width="24.90625" bestFit="1" customWidth="1"/>
    <col min="3" max="3" width="16" bestFit="1" customWidth="1"/>
    <col min="4" max="4" width="15" bestFit="1" customWidth="1"/>
    <col min="5" max="5" width="24.36328125" bestFit="1" customWidth="1"/>
    <col min="6" max="6" width="23" bestFit="1" customWidth="1"/>
    <col min="7" max="7" width="22.453125" bestFit="1" customWidth="1"/>
    <col min="8" max="8" width="7.453125" bestFit="1" customWidth="1"/>
    <col min="9" max="9" width="14.54296875" bestFit="1" customWidth="1"/>
    <col min="10" max="10" width="24.90625" bestFit="1" customWidth="1"/>
  </cols>
  <sheetData>
    <row r="1" spans="1:10" ht="20.5" thickBot="1" x14ac:dyDescent="0.45">
      <c r="A1" s="2" t="s">
        <v>248</v>
      </c>
      <c r="B1" s="185">
        <v>44926</v>
      </c>
      <c r="C1" s="96"/>
      <c r="D1" s="158"/>
      <c r="E1" s="95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35">
      <c r="A3" s="77"/>
      <c r="B3" s="214" t="s">
        <v>247</v>
      </c>
      <c r="C3" s="215"/>
      <c r="D3" s="215"/>
      <c r="E3" s="215"/>
      <c r="F3" s="215"/>
      <c r="G3" s="215"/>
      <c r="H3" s="215"/>
      <c r="I3" s="215"/>
      <c r="J3" s="216"/>
    </row>
    <row r="4" spans="1:10" ht="28.5" thickBot="1" x14ac:dyDescent="0.4">
      <c r="A4" s="77"/>
      <c r="B4" s="156" t="s">
        <v>246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137</v>
      </c>
      <c r="I4" s="155" t="s">
        <v>226</v>
      </c>
      <c r="J4" s="154" t="s">
        <v>241</v>
      </c>
    </row>
    <row r="5" spans="1:10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0.5" thickBot="1" x14ac:dyDescent="0.4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49"/>
    </row>
    <row r="9" spans="1:10" x14ac:dyDescent="0.35">
      <c r="A9" s="77"/>
      <c r="B9" s="159"/>
      <c r="C9" s="159"/>
      <c r="D9" s="159"/>
      <c r="E9" s="159"/>
      <c r="F9" s="159"/>
      <c r="G9" s="159"/>
      <c r="H9" s="159"/>
      <c r="I9" s="159"/>
      <c r="J9" s="159"/>
    </row>
    <row r="10" spans="1:10" x14ac:dyDescent="0.35">
      <c r="A10" s="151" t="s">
        <v>194</v>
      </c>
      <c r="B10" s="146">
        <f>SUM(B14:B29)</f>
        <v>76428.142000000997</v>
      </c>
      <c r="C10" s="146">
        <f>SUM(C14:C29)</f>
        <v>18138</v>
      </c>
      <c r="D10" s="146">
        <f>SUM(D14:D29)</f>
        <v>10467.1</v>
      </c>
      <c r="E10" s="146">
        <f>SUM(E14:E29)</f>
        <v>0</v>
      </c>
      <c r="F10" s="146">
        <f>SUM(F14:F29)</f>
        <v>26</v>
      </c>
      <c r="G10" s="161"/>
      <c r="H10" s="146">
        <f>SUM(H14:H29)</f>
        <v>-199</v>
      </c>
      <c r="I10" s="146">
        <f>SUM(I14:I29)</f>
        <v>-2187.9999999999995</v>
      </c>
      <c r="J10" s="160">
        <f>B10+C10-D10+E10+F10+H10+I10</f>
        <v>81738.042000000991</v>
      </c>
    </row>
    <row r="11" spans="1:10" ht="15" thickBot="1" x14ac:dyDescent="0.4">
      <c r="A11" s="77"/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0" ht="20.5" thickBot="1" x14ac:dyDescent="0.4">
      <c r="A12" s="129" t="s">
        <v>194</v>
      </c>
      <c r="B12" s="163"/>
      <c r="C12" s="163"/>
      <c r="D12" s="163"/>
      <c r="E12" s="163"/>
      <c r="F12" s="163"/>
      <c r="G12" s="163"/>
      <c r="H12" s="163"/>
      <c r="I12" s="163"/>
      <c r="J12" s="162"/>
    </row>
    <row r="13" spans="1:10" x14ac:dyDescent="0.35">
      <c r="A13" s="77"/>
      <c r="B13" s="147"/>
      <c r="C13" s="147"/>
      <c r="D13" s="147"/>
      <c r="E13" s="147"/>
      <c r="F13" s="147"/>
      <c r="G13" s="147"/>
      <c r="H13" s="147"/>
      <c r="I13" s="147"/>
      <c r="J13" s="147"/>
    </row>
    <row r="14" spans="1:10" x14ac:dyDescent="0.35">
      <c r="A14" s="126" t="s">
        <v>224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x14ac:dyDescent="0.35">
      <c r="A15" s="126" t="s">
        <v>223</v>
      </c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0" x14ac:dyDescent="0.35">
      <c r="A16" s="126" t="s">
        <v>222</v>
      </c>
      <c r="B16" s="124">
        <v>27861.447113275401</v>
      </c>
      <c r="C16" s="124">
        <v>2769</v>
      </c>
      <c r="D16" s="124">
        <v>2765.1000000000004</v>
      </c>
      <c r="E16" s="124">
        <v>0</v>
      </c>
      <c r="F16" s="124">
        <v>0</v>
      </c>
      <c r="G16" s="161"/>
      <c r="H16" s="124">
        <v>-71</v>
      </c>
      <c r="I16" s="124">
        <v>-1218.9999999999995</v>
      </c>
      <c r="J16" s="160">
        <f>B16+C16-D16+E16+F16+H16+I16</f>
        <v>26575.347113275398</v>
      </c>
    </row>
    <row r="17" spans="1:10" x14ac:dyDescent="0.35">
      <c r="A17" s="126" t="s">
        <v>221</v>
      </c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0" x14ac:dyDescent="0.35">
      <c r="A18" s="126" t="s">
        <v>220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x14ac:dyDescent="0.35">
      <c r="A19" s="126" t="s">
        <v>219</v>
      </c>
      <c r="B19" s="124">
        <v>61</v>
      </c>
      <c r="C19" s="124">
        <v>0</v>
      </c>
      <c r="D19" s="124">
        <v>0</v>
      </c>
      <c r="E19" s="124">
        <v>0</v>
      </c>
      <c r="F19" s="124">
        <v>0</v>
      </c>
      <c r="G19" s="161"/>
      <c r="H19" s="124">
        <v>-3</v>
      </c>
      <c r="I19" s="124">
        <v>-48</v>
      </c>
      <c r="J19" s="160">
        <f>B19+C19-D19+E19+F19+H19+I19</f>
        <v>10</v>
      </c>
    </row>
    <row r="20" spans="1:10" x14ac:dyDescent="0.35">
      <c r="A20" s="126" t="s">
        <v>218</v>
      </c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x14ac:dyDescent="0.35">
      <c r="A21" s="126" t="s">
        <v>217</v>
      </c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x14ac:dyDescent="0.35">
      <c r="A22" s="126" t="s">
        <v>216</v>
      </c>
      <c r="B22" s="124">
        <v>14886</v>
      </c>
      <c r="C22" s="124">
        <v>13913</v>
      </c>
      <c r="D22" s="124">
        <v>6607</v>
      </c>
      <c r="E22" s="124">
        <v>0</v>
      </c>
      <c r="F22" s="124">
        <v>0</v>
      </c>
      <c r="G22" s="161"/>
      <c r="H22" s="124">
        <v>-138</v>
      </c>
      <c r="I22" s="124">
        <v>-524</v>
      </c>
      <c r="J22" s="160">
        <f>B22+C22-D22+E22+F22+H22+I22</f>
        <v>21530</v>
      </c>
    </row>
    <row r="23" spans="1:10" x14ac:dyDescent="0.35">
      <c r="A23" s="126" t="s">
        <v>193</v>
      </c>
      <c r="B23" s="124">
        <v>3293</v>
      </c>
      <c r="C23" s="124">
        <v>61</v>
      </c>
      <c r="D23" s="124">
        <v>22</v>
      </c>
      <c r="E23" s="124">
        <v>0</v>
      </c>
      <c r="F23" s="124">
        <v>0</v>
      </c>
      <c r="G23" s="161"/>
      <c r="H23" s="124">
        <v>3</v>
      </c>
      <c r="I23" s="124">
        <v>-487</v>
      </c>
      <c r="J23" s="160">
        <f>B23+C23-D23+E23+F23+H23+I23</f>
        <v>2848</v>
      </c>
    </row>
    <row r="24" spans="1:10" x14ac:dyDescent="0.35">
      <c r="A24" s="126" t="s">
        <v>215</v>
      </c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x14ac:dyDescent="0.35">
      <c r="A25" s="126" t="s">
        <v>214</v>
      </c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x14ac:dyDescent="0.35">
      <c r="A26" s="126" t="s">
        <v>213</v>
      </c>
      <c r="B26" s="124">
        <v>30326.6948867256</v>
      </c>
      <c r="C26" s="124">
        <v>1395</v>
      </c>
      <c r="D26" s="124">
        <v>1073</v>
      </c>
      <c r="E26" s="124">
        <v>0</v>
      </c>
      <c r="F26" s="124">
        <v>26</v>
      </c>
      <c r="G26" s="161"/>
      <c r="H26" s="124">
        <v>10</v>
      </c>
      <c r="I26" s="124">
        <v>90</v>
      </c>
      <c r="J26" s="160">
        <f>B26+C26-D26+E26+F26+H26+I26</f>
        <v>30774.6948867256</v>
      </c>
    </row>
    <row r="27" spans="1:10" x14ac:dyDescent="0.35">
      <c r="A27" s="126" t="s">
        <v>212</v>
      </c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x14ac:dyDescent="0.35">
      <c r="A28" s="126" t="s">
        <v>211</v>
      </c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x14ac:dyDescent="0.35">
      <c r="A29" s="126" t="s">
        <v>210</v>
      </c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x14ac:dyDescent="0.35">
      <c r="A30" s="77"/>
      <c r="B30" s="159"/>
      <c r="C30" s="159"/>
      <c r="D30" s="159"/>
      <c r="E30" s="159"/>
      <c r="F30" s="159"/>
      <c r="G30" s="159"/>
      <c r="H30" s="159"/>
      <c r="I30" s="159"/>
      <c r="J30" s="159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4.5" x14ac:dyDescent="0.35"/>
  <cols>
    <col min="1" max="1" width="87" bestFit="1" customWidth="1"/>
    <col min="2" max="2" width="17.453125" bestFit="1" customWidth="1"/>
    <col min="3" max="3" width="6.6328125" bestFit="1" customWidth="1"/>
    <col min="4" max="4" width="13.453125" bestFit="1" customWidth="1"/>
    <col min="5" max="5" width="12.453125" bestFit="1" customWidth="1"/>
    <col min="6" max="6" width="16" bestFit="1" customWidth="1"/>
    <col min="7" max="7" width="15.36328125" bestFit="1" customWidth="1"/>
    <col min="8" max="8" width="14" bestFit="1" customWidth="1"/>
    <col min="9" max="9" width="12.90625" bestFit="1" customWidth="1"/>
    <col min="10" max="10" width="15.6328125" bestFit="1" customWidth="1"/>
    <col min="11" max="11" width="12.90625" bestFit="1" customWidth="1"/>
  </cols>
  <sheetData>
    <row r="1" spans="1:10" ht="20.5" thickBot="1" x14ac:dyDescent="0.45">
      <c r="A1" s="178" t="s">
        <v>267</v>
      </c>
      <c r="B1" s="185">
        <v>44926</v>
      </c>
      <c r="C1" s="96"/>
      <c r="D1" s="95"/>
      <c r="E1" s="158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2.5" thickBot="1" x14ac:dyDescent="0.4">
      <c r="A3" s="77"/>
      <c r="B3" s="177" t="s">
        <v>266</v>
      </c>
      <c r="C3" s="176" t="s">
        <v>265</v>
      </c>
      <c r="D3" s="176" t="s">
        <v>264</v>
      </c>
      <c r="E3" s="176" t="s">
        <v>263</v>
      </c>
      <c r="F3" s="176" t="s">
        <v>262</v>
      </c>
      <c r="G3" s="176" t="s">
        <v>261</v>
      </c>
      <c r="H3" s="176" t="s">
        <v>226</v>
      </c>
      <c r="I3" s="175" t="s">
        <v>260</v>
      </c>
      <c r="J3" s="164"/>
    </row>
    <row r="4" spans="1:10" x14ac:dyDescent="0.35">
      <c r="A4" s="170"/>
      <c r="B4" s="169"/>
      <c r="C4" s="169"/>
      <c r="D4" s="169"/>
      <c r="E4" s="169"/>
      <c r="F4" s="169"/>
      <c r="G4" s="169"/>
      <c r="H4" s="169"/>
      <c r="I4" s="169"/>
      <c r="J4" s="164"/>
    </row>
    <row r="5" spans="1:10" x14ac:dyDescent="0.35">
      <c r="A5" s="170"/>
      <c r="B5" s="169"/>
      <c r="C5" s="169"/>
      <c r="D5" s="169"/>
      <c r="E5" s="169"/>
      <c r="F5" s="169"/>
      <c r="G5" s="169"/>
      <c r="H5" s="169"/>
      <c r="I5" s="169"/>
      <c r="J5" s="164"/>
    </row>
    <row r="6" spans="1:10" x14ac:dyDescent="0.35">
      <c r="A6" s="170"/>
      <c r="B6" s="169"/>
      <c r="C6" s="169"/>
      <c r="D6" s="169"/>
      <c r="E6" s="169"/>
      <c r="F6" s="169"/>
      <c r="G6" s="169"/>
      <c r="H6" s="169"/>
      <c r="I6" s="169"/>
      <c r="J6" s="164"/>
    </row>
    <row r="7" spans="1:10" ht="15" thickBot="1" x14ac:dyDescent="0.4">
      <c r="A7" s="170"/>
      <c r="B7" s="169"/>
      <c r="C7" s="169"/>
      <c r="D7" s="169"/>
      <c r="E7" s="169"/>
      <c r="F7" s="169"/>
      <c r="G7" s="169"/>
      <c r="H7" s="169"/>
      <c r="I7" s="169"/>
      <c r="J7" s="164"/>
    </row>
    <row r="8" spans="1:10" ht="20.5" thickBot="1" x14ac:dyDescent="0.4">
      <c r="A8" s="168" t="s">
        <v>198</v>
      </c>
      <c r="B8" s="135"/>
      <c r="C8" s="135"/>
      <c r="D8" s="174"/>
      <c r="E8" s="174"/>
      <c r="F8" s="174"/>
      <c r="G8" s="174"/>
      <c r="H8" s="174"/>
      <c r="I8" s="173"/>
      <c r="J8" s="164"/>
    </row>
    <row r="9" spans="1:10" x14ac:dyDescent="0.35">
      <c r="A9" s="170"/>
      <c r="B9" s="169"/>
      <c r="C9" s="169"/>
      <c r="D9" s="169"/>
      <c r="E9" s="169"/>
      <c r="F9" s="169"/>
      <c r="G9" s="169"/>
      <c r="H9" s="169"/>
      <c r="I9" s="169"/>
      <c r="J9" s="164"/>
    </row>
    <row r="10" spans="1:10" x14ac:dyDescent="0.35">
      <c r="A10" s="170"/>
      <c r="B10" s="169"/>
      <c r="C10" s="169"/>
      <c r="D10" s="169"/>
      <c r="E10" s="169"/>
      <c r="F10" s="169"/>
      <c r="G10" s="169"/>
      <c r="H10" s="169"/>
      <c r="I10" s="169"/>
      <c r="J10" s="164"/>
    </row>
    <row r="11" spans="1:10" x14ac:dyDescent="0.35">
      <c r="A11" s="134" t="s">
        <v>197</v>
      </c>
      <c r="B11" s="165">
        <f t="shared" ref="B11:H11" si="0">SUM(B19:B30)</f>
        <v>39660</v>
      </c>
      <c r="C11" s="165">
        <f t="shared" si="0"/>
        <v>7437</v>
      </c>
      <c r="D11" s="165">
        <f t="shared" si="0"/>
        <v>0</v>
      </c>
      <c r="E11" s="165">
        <f t="shared" si="0"/>
        <v>9455</v>
      </c>
      <c r="F11" s="165">
        <f t="shared" si="0"/>
        <v>2698</v>
      </c>
      <c r="G11" s="165">
        <f t="shared" si="0"/>
        <v>7</v>
      </c>
      <c r="H11" s="165">
        <f t="shared" si="0"/>
        <v>-2</v>
      </c>
      <c r="I11" s="165">
        <f>B11+C11+D11-E11-F11-G11+H11</f>
        <v>34935</v>
      </c>
      <c r="J11" s="164"/>
    </row>
    <row r="12" spans="1:10" x14ac:dyDescent="0.35">
      <c r="A12" s="134" t="s">
        <v>196</v>
      </c>
      <c r="B12" s="165">
        <f t="shared" ref="B12:H12" si="1">SUM(B34:B45)</f>
        <v>44</v>
      </c>
      <c r="C12" s="165">
        <f t="shared" si="1"/>
        <v>6</v>
      </c>
      <c r="D12" s="165">
        <f t="shared" si="1"/>
        <v>0</v>
      </c>
      <c r="E12" s="165">
        <f t="shared" si="1"/>
        <v>8</v>
      </c>
      <c r="F12" s="165">
        <f t="shared" si="1"/>
        <v>1</v>
      </c>
      <c r="G12" s="165">
        <f t="shared" si="1"/>
        <v>0</v>
      </c>
      <c r="H12" s="165">
        <f t="shared" si="1"/>
        <v>0</v>
      </c>
      <c r="I12" s="165">
        <f>B12+C12+D12-E12-F12-G12+H12</f>
        <v>41</v>
      </c>
      <c r="J12" s="164"/>
    </row>
    <row r="13" spans="1:10" x14ac:dyDescent="0.35">
      <c r="A13" s="134" t="s">
        <v>195</v>
      </c>
      <c r="B13" s="165">
        <f t="shared" ref="B13:H13" si="2">SUM(B49:B60)</f>
        <v>215</v>
      </c>
      <c r="C13" s="165">
        <f t="shared" si="2"/>
        <v>1</v>
      </c>
      <c r="D13" s="165">
        <f t="shared" si="2"/>
        <v>0</v>
      </c>
      <c r="E13" s="165">
        <f t="shared" si="2"/>
        <v>26</v>
      </c>
      <c r="F13" s="165">
        <f t="shared" si="2"/>
        <v>0</v>
      </c>
      <c r="G13" s="165">
        <f t="shared" si="2"/>
        <v>0</v>
      </c>
      <c r="H13" s="165">
        <f t="shared" si="2"/>
        <v>5</v>
      </c>
      <c r="I13" s="165">
        <f>B13+C13+D13-E13-F13-G13+H13</f>
        <v>195</v>
      </c>
      <c r="J13" s="164"/>
    </row>
    <row r="14" spans="1:10" x14ac:dyDescent="0.35">
      <c r="A14" s="172" t="s">
        <v>0</v>
      </c>
      <c r="B14" s="171">
        <f t="shared" ref="B14:H14" si="3">SUM(B11:B13)</f>
        <v>39919</v>
      </c>
      <c r="C14" s="171">
        <f t="shared" si="3"/>
        <v>7444</v>
      </c>
      <c r="D14" s="171">
        <f t="shared" si="3"/>
        <v>0</v>
      </c>
      <c r="E14" s="171">
        <f t="shared" si="3"/>
        <v>9489</v>
      </c>
      <c r="F14" s="171">
        <f t="shared" si="3"/>
        <v>2699</v>
      </c>
      <c r="G14" s="171">
        <f t="shared" si="3"/>
        <v>7</v>
      </c>
      <c r="H14" s="171">
        <f t="shared" si="3"/>
        <v>3</v>
      </c>
      <c r="I14" s="171">
        <f>B14+C14+D14-E14-F14-G14+H14</f>
        <v>35171</v>
      </c>
      <c r="J14" s="77"/>
    </row>
    <row r="15" spans="1:10" x14ac:dyDescent="0.35">
      <c r="A15" s="170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ht="15" thickBot="1" x14ac:dyDescent="0.4"/>
    <row r="17" spans="1:10" ht="20.5" thickBot="1" x14ac:dyDescent="0.4">
      <c r="A17" s="168" t="s">
        <v>197</v>
      </c>
      <c r="B17" s="135"/>
      <c r="C17" s="135"/>
      <c r="D17" s="135"/>
      <c r="E17" s="135"/>
      <c r="F17" s="135"/>
      <c r="G17" s="135"/>
      <c r="H17" s="135"/>
      <c r="I17" s="167"/>
      <c r="J17" s="77"/>
    </row>
    <row r="18" spans="1:10" x14ac:dyDescent="0.35">
      <c r="A18" s="166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35">
      <c r="A19" s="126" t="s">
        <v>259</v>
      </c>
      <c r="B19" s="124">
        <v>817</v>
      </c>
      <c r="C19" s="124">
        <v>75</v>
      </c>
      <c r="D19" s="124">
        <v>0</v>
      </c>
      <c r="E19" s="124">
        <v>29</v>
      </c>
      <c r="F19" s="124">
        <v>0</v>
      </c>
      <c r="G19" s="124">
        <v>0</v>
      </c>
      <c r="H19" s="124">
        <v>1</v>
      </c>
      <c r="I19" s="165">
        <f t="shared" ref="I19:I30" si="4">B19+C19+D19-E19-F19-G19+H19</f>
        <v>864</v>
      </c>
      <c r="J19" s="77"/>
    </row>
    <row r="20" spans="1:10" x14ac:dyDescent="0.35">
      <c r="A20" s="126" t="s">
        <v>258</v>
      </c>
      <c r="B20" s="124">
        <v>13</v>
      </c>
      <c r="C20" s="124">
        <v>2</v>
      </c>
      <c r="D20" s="124">
        <v>0</v>
      </c>
      <c r="E20" s="124">
        <v>4</v>
      </c>
      <c r="F20" s="124">
        <v>0</v>
      </c>
      <c r="G20" s="124">
        <v>0</v>
      </c>
      <c r="H20" s="124">
        <v>0</v>
      </c>
      <c r="I20" s="165">
        <f t="shared" si="4"/>
        <v>11</v>
      </c>
      <c r="J20" s="77"/>
    </row>
    <row r="21" spans="1:10" x14ac:dyDescent="0.35">
      <c r="A21" s="126" t="s">
        <v>257</v>
      </c>
      <c r="B21" s="124">
        <v>20</v>
      </c>
      <c r="C21" s="124">
        <v>0</v>
      </c>
      <c r="D21" s="124">
        <v>0</v>
      </c>
      <c r="E21" s="124">
        <v>12</v>
      </c>
      <c r="F21" s="124">
        <v>0</v>
      </c>
      <c r="G21" s="124">
        <v>0</v>
      </c>
      <c r="H21" s="124">
        <v>0</v>
      </c>
      <c r="I21" s="165">
        <f t="shared" si="4"/>
        <v>8</v>
      </c>
      <c r="J21" s="77"/>
    </row>
    <row r="22" spans="1:10" x14ac:dyDescent="0.35">
      <c r="A22" s="126" t="s">
        <v>256</v>
      </c>
      <c r="B22" s="124">
        <v>38429</v>
      </c>
      <c r="C22" s="124">
        <v>7308</v>
      </c>
      <c r="D22" s="124">
        <v>0</v>
      </c>
      <c r="E22" s="124">
        <v>9399</v>
      </c>
      <c r="F22" s="124">
        <v>2698</v>
      </c>
      <c r="G22" s="124">
        <v>0</v>
      </c>
      <c r="H22" s="124">
        <v>-2</v>
      </c>
      <c r="I22" s="165">
        <f t="shared" si="4"/>
        <v>33638</v>
      </c>
      <c r="J22" s="77"/>
    </row>
    <row r="23" spans="1:10" x14ac:dyDescent="0.3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5">
        <f t="shared" si="4"/>
        <v>0</v>
      </c>
      <c r="J23" s="77"/>
    </row>
    <row r="24" spans="1:10" x14ac:dyDescent="0.35">
      <c r="A24" s="126" t="s">
        <v>254</v>
      </c>
      <c r="B24" s="124">
        <v>243</v>
      </c>
      <c r="C24" s="124">
        <v>25</v>
      </c>
      <c r="D24" s="124">
        <v>0</v>
      </c>
      <c r="E24" s="124">
        <v>10</v>
      </c>
      <c r="F24" s="124">
        <v>0</v>
      </c>
      <c r="G24" s="124">
        <v>0</v>
      </c>
      <c r="H24" s="124">
        <v>2</v>
      </c>
      <c r="I24" s="165">
        <f t="shared" si="4"/>
        <v>260</v>
      </c>
      <c r="J24" s="77"/>
    </row>
    <row r="25" spans="1:10" x14ac:dyDescent="0.35">
      <c r="A25" s="126" t="s">
        <v>253</v>
      </c>
      <c r="B25" s="124">
        <v>3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65">
        <f t="shared" si="4"/>
        <v>3</v>
      </c>
      <c r="J25" s="77"/>
    </row>
    <row r="26" spans="1:10" x14ac:dyDescent="0.3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5">
        <f t="shared" si="4"/>
        <v>0</v>
      </c>
      <c r="J26" s="77"/>
    </row>
    <row r="27" spans="1:10" x14ac:dyDescent="0.35">
      <c r="A27" s="126" t="s">
        <v>251</v>
      </c>
      <c r="B27" s="124">
        <v>6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65">
        <f t="shared" si="4"/>
        <v>6</v>
      </c>
      <c r="J27" s="77"/>
    </row>
    <row r="28" spans="1:10" x14ac:dyDescent="0.35">
      <c r="A28" s="126" t="s">
        <v>250</v>
      </c>
      <c r="B28" s="124">
        <v>121</v>
      </c>
      <c r="C28" s="124">
        <v>27</v>
      </c>
      <c r="D28" s="124">
        <v>0</v>
      </c>
      <c r="E28" s="124">
        <v>0</v>
      </c>
      <c r="F28" s="124">
        <v>0</v>
      </c>
      <c r="G28" s="124">
        <v>7</v>
      </c>
      <c r="H28" s="124">
        <v>-3</v>
      </c>
      <c r="I28" s="165">
        <f t="shared" si="4"/>
        <v>138</v>
      </c>
      <c r="J28" s="77"/>
    </row>
    <row r="29" spans="1:10" x14ac:dyDescent="0.35">
      <c r="A29" s="126" t="s">
        <v>249</v>
      </c>
      <c r="B29" s="124">
        <v>6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65">
        <f t="shared" si="4"/>
        <v>6</v>
      </c>
      <c r="J29" s="77"/>
    </row>
    <row r="30" spans="1:10" x14ac:dyDescent="0.35">
      <c r="A30" s="126" t="s">
        <v>137</v>
      </c>
      <c r="B30" s="124">
        <v>2</v>
      </c>
      <c r="C30" s="124">
        <v>0</v>
      </c>
      <c r="D30" s="124">
        <v>0</v>
      </c>
      <c r="E30" s="124">
        <v>1</v>
      </c>
      <c r="F30" s="124">
        <v>0</v>
      </c>
      <c r="G30" s="124">
        <v>0</v>
      </c>
      <c r="H30" s="124">
        <v>0</v>
      </c>
      <c r="I30" s="165">
        <f t="shared" si="4"/>
        <v>1</v>
      </c>
      <c r="J30" s="77"/>
    </row>
    <row r="31" spans="1:10" ht="15" thickBot="1" x14ac:dyDescent="0.4">
      <c r="A31" s="77"/>
      <c r="B31" s="77"/>
      <c r="C31" s="77"/>
      <c r="D31" s="77"/>
      <c r="E31" s="164"/>
      <c r="F31" s="164"/>
      <c r="G31" s="164"/>
      <c r="H31" s="164"/>
      <c r="I31" s="164"/>
      <c r="J31" s="77"/>
    </row>
    <row r="32" spans="1:10" ht="20.5" thickBot="1" x14ac:dyDescent="0.4">
      <c r="A32" s="168" t="s">
        <v>196</v>
      </c>
      <c r="B32" s="135"/>
      <c r="C32" s="135"/>
      <c r="D32" s="135"/>
      <c r="E32" s="135"/>
      <c r="F32" s="135"/>
      <c r="G32" s="135"/>
      <c r="H32" s="135"/>
      <c r="I32" s="167"/>
      <c r="J32" s="77"/>
    </row>
    <row r="33" spans="1:10" x14ac:dyDescent="0.35">
      <c r="A33" s="166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35">
      <c r="A34" s="126" t="s">
        <v>259</v>
      </c>
      <c r="B34" s="124">
        <v>11</v>
      </c>
      <c r="C34" s="124">
        <v>0</v>
      </c>
      <c r="D34" s="124">
        <v>0</v>
      </c>
      <c r="E34" s="124">
        <v>3</v>
      </c>
      <c r="F34" s="124">
        <v>0</v>
      </c>
      <c r="G34" s="124">
        <v>0</v>
      </c>
      <c r="H34" s="124">
        <v>0</v>
      </c>
      <c r="I34" s="165">
        <f t="shared" ref="I34:I45" si="5">B34+C34+D34-E34-F34-G34+H34</f>
        <v>8</v>
      </c>
      <c r="J34" s="77"/>
    </row>
    <row r="35" spans="1:10" x14ac:dyDescent="0.35">
      <c r="A35" s="126" t="s">
        <v>258</v>
      </c>
      <c r="B35" s="124">
        <v>1</v>
      </c>
      <c r="C35" s="124">
        <v>0</v>
      </c>
      <c r="D35" s="124">
        <v>0</v>
      </c>
      <c r="E35" s="124">
        <v>1</v>
      </c>
      <c r="F35" s="124">
        <v>0</v>
      </c>
      <c r="G35" s="124">
        <v>0</v>
      </c>
      <c r="H35" s="124">
        <v>0</v>
      </c>
      <c r="I35" s="165">
        <f t="shared" si="5"/>
        <v>0</v>
      </c>
      <c r="J35" s="77"/>
    </row>
    <row r="36" spans="1:10" x14ac:dyDescent="0.3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5">
        <f t="shared" si="5"/>
        <v>0</v>
      </c>
      <c r="J36" s="77"/>
    </row>
    <row r="37" spans="1:10" x14ac:dyDescent="0.35">
      <c r="A37" s="126" t="s">
        <v>256</v>
      </c>
      <c r="B37" s="124">
        <v>17</v>
      </c>
      <c r="C37" s="124">
        <v>4</v>
      </c>
      <c r="D37" s="124">
        <v>0</v>
      </c>
      <c r="E37" s="124">
        <v>3</v>
      </c>
      <c r="F37" s="124">
        <v>0</v>
      </c>
      <c r="G37" s="124">
        <v>0</v>
      </c>
      <c r="H37" s="124">
        <v>0</v>
      </c>
      <c r="I37" s="165">
        <f t="shared" si="5"/>
        <v>18</v>
      </c>
      <c r="J37" s="77"/>
    </row>
    <row r="38" spans="1:10" x14ac:dyDescent="0.3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5">
        <f t="shared" si="5"/>
        <v>0</v>
      </c>
      <c r="J38" s="77"/>
    </row>
    <row r="39" spans="1:10" x14ac:dyDescent="0.35">
      <c r="A39" s="126" t="s">
        <v>254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5">
        <f t="shared" si="5"/>
        <v>0</v>
      </c>
      <c r="J39" s="77"/>
    </row>
    <row r="40" spans="1:10" x14ac:dyDescent="0.3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5">
        <f t="shared" si="5"/>
        <v>0</v>
      </c>
      <c r="J40" s="77"/>
    </row>
    <row r="41" spans="1:10" x14ac:dyDescent="0.3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5">
        <f t="shared" si="5"/>
        <v>0</v>
      </c>
      <c r="J41" s="77"/>
    </row>
    <row r="42" spans="1:10" x14ac:dyDescent="0.3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5">
        <f t="shared" si="5"/>
        <v>0</v>
      </c>
      <c r="J42" s="77"/>
    </row>
    <row r="43" spans="1:10" x14ac:dyDescent="0.35">
      <c r="A43" s="126" t="s">
        <v>250</v>
      </c>
      <c r="B43" s="124">
        <v>14</v>
      </c>
      <c r="C43" s="124">
        <v>2</v>
      </c>
      <c r="D43" s="124">
        <v>0</v>
      </c>
      <c r="E43" s="124">
        <v>1</v>
      </c>
      <c r="F43" s="124">
        <v>1</v>
      </c>
      <c r="G43" s="124">
        <v>0</v>
      </c>
      <c r="H43" s="124">
        <v>0</v>
      </c>
      <c r="I43" s="165">
        <f t="shared" si="5"/>
        <v>14</v>
      </c>
      <c r="J43" s="77"/>
    </row>
    <row r="44" spans="1:10" x14ac:dyDescent="0.3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5">
        <f t="shared" si="5"/>
        <v>0</v>
      </c>
      <c r="J44" s="77"/>
    </row>
    <row r="45" spans="1:10" x14ac:dyDescent="0.35">
      <c r="A45" s="126" t="s">
        <v>137</v>
      </c>
      <c r="B45" s="124">
        <v>1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5">
        <f t="shared" si="5"/>
        <v>1</v>
      </c>
      <c r="J45" s="77"/>
    </row>
    <row r="46" spans="1:10" ht="15" thickBot="1" x14ac:dyDescent="0.4">
      <c r="A46" s="77"/>
      <c r="B46" s="77"/>
      <c r="C46" s="77"/>
      <c r="D46" s="77"/>
      <c r="E46" s="164"/>
      <c r="F46" s="164"/>
      <c r="G46" s="164"/>
      <c r="H46" s="164"/>
      <c r="I46" s="164"/>
      <c r="J46" s="77"/>
    </row>
    <row r="47" spans="1:10" ht="20.5" thickBot="1" x14ac:dyDescent="0.4">
      <c r="A47" s="168" t="s">
        <v>195</v>
      </c>
      <c r="B47" s="135"/>
      <c r="C47" s="135"/>
      <c r="D47" s="135"/>
      <c r="E47" s="135"/>
      <c r="F47" s="135"/>
      <c r="G47" s="135"/>
      <c r="H47" s="135"/>
      <c r="I47" s="167"/>
      <c r="J47" s="77"/>
    </row>
    <row r="48" spans="1:10" x14ac:dyDescent="0.35">
      <c r="A48" s="166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35">
      <c r="A49" s="126" t="s">
        <v>259</v>
      </c>
      <c r="B49" s="124">
        <v>28</v>
      </c>
      <c r="C49" s="124">
        <v>1</v>
      </c>
      <c r="D49" s="124">
        <v>0</v>
      </c>
      <c r="E49" s="124">
        <v>5</v>
      </c>
      <c r="F49" s="124">
        <v>0</v>
      </c>
      <c r="G49" s="124">
        <v>0</v>
      </c>
      <c r="H49" s="124">
        <v>-1</v>
      </c>
      <c r="I49" s="165">
        <f t="shared" ref="I49:I60" si="6">B49+C49+D49-E49-F49-G49+H49</f>
        <v>23</v>
      </c>
      <c r="J49" s="77"/>
    </row>
    <row r="50" spans="1:10" x14ac:dyDescent="0.35">
      <c r="A50" s="126" t="s">
        <v>258</v>
      </c>
      <c r="B50" s="124">
        <v>-1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65">
        <f t="shared" si="6"/>
        <v>-1</v>
      </c>
      <c r="J50" s="77"/>
    </row>
    <row r="51" spans="1:10" x14ac:dyDescent="0.35">
      <c r="A51" s="126" t="s">
        <v>257</v>
      </c>
      <c r="B51" s="124">
        <v>4</v>
      </c>
      <c r="C51" s="124">
        <v>0</v>
      </c>
      <c r="D51" s="124">
        <v>0</v>
      </c>
      <c r="E51" s="124">
        <v>3</v>
      </c>
      <c r="F51" s="124">
        <v>0</v>
      </c>
      <c r="G51" s="124">
        <v>0</v>
      </c>
      <c r="H51" s="124">
        <v>0</v>
      </c>
      <c r="I51" s="165">
        <f t="shared" si="6"/>
        <v>1</v>
      </c>
      <c r="J51" s="77"/>
    </row>
    <row r="52" spans="1:10" x14ac:dyDescent="0.35">
      <c r="A52" s="126" t="s">
        <v>256</v>
      </c>
      <c r="B52" s="124">
        <v>156</v>
      </c>
      <c r="C52" s="124">
        <v>0</v>
      </c>
      <c r="D52" s="124">
        <v>0</v>
      </c>
      <c r="E52" s="124">
        <v>18</v>
      </c>
      <c r="F52" s="124">
        <v>0</v>
      </c>
      <c r="G52" s="124">
        <v>0</v>
      </c>
      <c r="H52" s="124">
        <v>6</v>
      </c>
      <c r="I52" s="165">
        <f t="shared" si="6"/>
        <v>144</v>
      </c>
      <c r="J52" s="77"/>
    </row>
    <row r="53" spans="1:10" x14ac:dyDescent="0.3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5">
        <f t="shared" si="6"/>
        <v>0</v>
      </c>
      <c r="J53" s="77"/>
    </row>
    <row r="54" spans="1:10" x14ac:dyDescent="0.35">
      <c r="A54" s="126" t="s">
        <v>254</v>
      </c>
      <c r="B54" s="124">
        <v>25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65">
        <f t="shared" si="6"/>
        <v>25</v>
      </c>
      <c r="J54" s="77"/>
    </row>
    <row r="55" spans="1:10" x14ac:dyDescent="0.35">
      <c r="A55" s="126" t="s">
        <v>253</v>
      </c>
      <c r="B55" s="124">
        <v>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65">
        <f t="shared" si="6"/>
        <v>1</v>
      </c>
      <c r="J55" s="77"/>
    </row>
    <row r="56" spans="1:10" x14ac:dyDescent="0.35">
      <c r="A56" s="126" t="s">
        <v>252</v>
      </c>
      <c r="B56" s="124">
        <v>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65">
        <f t="shared" si="6"/>
        <v>2</v>
      </c>
      <c r="J56" s="77"/>
    </row>
    <row r="57" spans="1:10" x14ac:dyDescent="0.3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5">
        <f t="shared" si="6"/>
        <v>0</v>
      </c>
      <c r="J57" s="77"/>
    </row>
    <row r="58" spans="1:10" x14ac:dyDescent="0.3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5">
        <f t="shared" si="6"/>
        <v>0</v>
      </c>
      <c r="J58" s="77"/>
    </row>
    <row r="59" spans="1:10" x14ac:dyDescent="0.35">
      <c r="A59" s="126" t="s">
        <v>249</v>
      </c>
      <c r="B59" s="124">
        <v>0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65">
        <f t="shared" si="6"/>
        <v>0</v>
      </c>
      <c r="J59" s="77"/>
    </row>
    <row r="60" spans="1:10" x14ac:dyDescent="0.35">
      <c r="A60" s="126" t="s">
        <v>137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5">
        <f t="shared" si="6"/>
        <v>0</v>
      </c>
      <c r="J60" s="77"/>
    </row>
    <row r="61" spans="1:10" x14ac:dyDescent="0.35">
      <c r="A61" s="77"/>
      <c r="B61" s="77"/>
      <c r="C61" s="77"/>
      <c r="D61" s="77"/>
      <c r="E61" s="164"/>
      <c r="F61" s="164"/>
      <c r="G61" s="164"/>
      <c r="H61" s="164"/>
      <c r="I61" s="164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workbookViewId="0"/>
  </sheetViews>
  <sheetFormatPr defaultRowHeight="14.5" x14ac:dyDescent="0.35"/>
  <cols>
    <col min="1" max="1" width="69.90625" bestFit="1" customWidth="1"/>
    <col min="2" max="2" width="17.54296875" bestFit="1" customWidth="1"/>
    <col min="3" max="3" width="16.08984375" bestFit="1" customWidth="1"/>
    <col min="4" max="4" width="15" bestFit="1" customWidth="1"/>
    <col min="5" max="6" width="14.453125" bestFit="1" customWidth="1"/>
    <col min="7" max="7" width="11.6328125" bestFit="1" customWidth="1"/>
    <col min="8" max="8" width="13.36328125" bestFit="1" customWidth="1"/>
    <col min="9" max="9" width="11.36328125" bestFit="1" customWidth="1"/>
    <col min="10" max="10" width="12.36328125" bestFit="1" customWidth="1"/>
    <col min="11" max="11" width="9.54296875" bestFit="1" customWidth="1"/>
    <col min="12" max="12" width="12" bestFit="1" customWidth="1"/>
    <col min="13" max="14" width="10.36328125" bestFit="1" customWidth="1"/>
    <col min="15" max="15" width="14.54296875" bestFit="1" customWidth="1"/>
    <col min="16" max="16" width="20.6328125" bestFit="1" customWidth="1"/>
    <col min="17" max="17" width="19.90625" bestFit="1" customWidth="1"/>
    <col min="18" max="18" width="19" bestFit="1" customWidth="1"/>
    <col min="19" max="19" width="16.6328125" bestFit="1" customWidth="1"/>
    <col min="20" max="21" width="16.54296875" bestFit="1" customWidth="1"/>
    <col min="22" max="23" width="15.54296875" bestFit="1" customWidth="1"/>
    <col min="24" max="24" width="15.36328125" bestFit="1" customWidth="1"/>
    <col min="25" max="25" width="15.453125" bestFit="1" customWidth="1"/>
    <col min="26" max="26" width="16.453125" bestFit="1" customWidth="1"/>
    <col min="27" max="27" width="15.90625" bestFit="1" customWidth="1"/>
    <col min="29" max="29" width="12.90625" bestFit="1" customWidth="1"/>
  </cols>
  <sheetData>
    <row r="1" spans="1:16" ht="20.5" thickBot="1" x14ac:dyDescent="0.45">
      <c r="A1" s="2" t="s">
        <v>272</v>
      </c>
      <c r="B1" s="185">
        <v>44926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35">
      <c r="A3" s="12"/>
      <c r="B3" s="214" t="s">
        <v>271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6"/>
    </row>
    <row r="4" spans="1:16" ht="42.5" thickBot="1" x14ac:dyDescent="0.4">
      <c r="A4" s="12"/>
      <c r="B4" s="156" t="s">
        <v>270</v>
      </c>
      <c r="C4" s="155" t="s">
        <v>269</v>
      </c>
      <c r="D4" s="155" t="s">
        <v>233</v>
      </c>
      <c r="E4" s="155" t="s">
        <v>232</v>
      </c>
      <c r="F4" s="155" t="s">
        <v>231</v>
      </c>
      <c r="G4" s="155" t="s">
        <v>2</v>
      </c>
      <c r="H4" s="155" t="s">
        <v>230</v>
      </c>
      <c r="I4" s="155" t="s">
        <v>229</v>
      </c>
      <c r="J4" s="155" t="s">
        <v>228</v>
      </c>
      <c r="K4" s="155" t="s">
        <v>227</v>
      </c>
      <c r="L4" s="155" t="s">
        <v>237</v>
      </c>
      <c r="M4" s="155" t="s">
        <v>236</v>
      </c>
      <c r="N4" s="155" t="s">
        <v>137</v>
      </c>
      <c r="O4" s="155" t="s">
        <v>226</v>
      </c>
      <c r="P4" s="154" t="s">
        <v>268</v>
      </c>
    </row>
    <row r="5" spans="1:16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0.5" thickBot="1" x14ac:dyDescent="0.4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49"/>
    </row>
    <row r="9" spans="1:16" x14ac:dyDescent="0.35">
      <c r="A9" s="12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35">
      <c r="A10" s="179" t="s">
        <v>194</v>
      </c>
      <c r="B10" s="146">
        <f t="shared" ref="B10:O10" si="0">SUM(B14:B29)</f>
        <v>156202735.85798571</v>
      </c>
      <c r="C10" s="146">
        <f t="shared" si="0"/>
        <v>26963801.895479281</v>
      </c>
      <c r="D10" s="146">
        <f t="shared" si="0"/>
        <v>1641226.1324237841</v>
      </c>
      <c r="E10" s="146">
        <f t="shared" si="0"/>
        <v>51287.871879801707</v>
      </c>
      <c r="F10" s="146">
        <f t="shared" si="0"/>
        <v>8248.4922961123575</v>
      </c>
      <c r="G10" s="146">
        <f t="shared" si="0"/>
        <v>2580428.2780963168</v>
      </c>
      <c r="H10" s="146">
        <f t="shared" si="0"/>
        <v>3703528.5868833661</v>
      </c>
      <c r="I10" s="146">
        <f t="shared" si="0"/>
        <v>19686053.858356856</v>
      </c>
      <c r="J10" s="146">
        <f t="shared" si="0"/>
        <v>-40975.089056241588</v>
      </c>
      <c r="K10" s="146">
        <f t="shared" si="0"/>
        <v>262835.83227914083</v>
      </c>
      <c r="L10" s="146">
        <f t="shared" si="0"/>
        <v>9268586.4197725672</v>
      </c>
      <c r="M10" s="146">
        <f t="shared" si="0"/>
        <v>2126915.5642220755</v>
      </c>
      <c r="N10" s="146">
        <f t="shared" si="0"/>
        <v>1588867.914808094</v>
      </c>
      <c r="O10" s="146">
        <f t="shared" si="0"/>
        <v>1658920.4181276548</v>
      </c>
      <c r="P10" s="146">
        <f>B10+C10-D10-E10-F10-G10-H10-I10+J10-K10+L10-M10++N10+O10</f>
        <v>165581412.80067959</v>
      </c>
    </row>
    <row r="11" spans="1:16" ht="15" thickBot="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20.5" thickBot="1" x14ac:dyDescent="0.4">
      <c r="A12" s="129" t="s">
        <v>194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2"/>
    </row>
    <row r="13" spans="1:16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35">
      <c r="A14" s="126" t="s">
        <v>224</v>
      </c>
      <c r="B14" s="124">
        <v>71846439.951028869</v>
      </c>
      <c r="C14" s="124">
        <v>8966710.2689258754</v>
      </c>
      <c r="D14" s="124">
        <v>862026.71146638435</v>
      </c>
      <c r="E14" s="124">
        <v>25719.827344669964</v>
      </c>
      <c r="F14" s="124">
        <v>5993.8496399900059</v>
      </c>
      <c r="G14" s="124">
        <v>88806.055530384023</v>
      </c>
      <c r="H14" s="124">
        <v>145797.5885799806</v>
      </c>
      <c r="I14" s="124">
        <v>8090008.7296704026</v>
      </c>
      <c r="J14" s="124">
        <v>382.49529999999999</v>
      </c>
      <c r="K14" s="124">
        <v>48187.338020340787</v>
      </c>
      <c r="L14" s="124">
        <v>5458660.4397253804</v>
      </c>
      <c r="M14" s="124">
        <v>60505.335121140604</v>
      </c>
      <c r="N14" s="124">
        <v>111557.33194221242</v>
      </c>
      <c r="O14" s="124">
        <v>580587.94454034697</v>
      </c>
      <c r="P14" s="146">
        <f>B14+C14-D14-E14-F14-G14-H14-I14+J14-K14+L14-M14++N14+O14</f>
        <v>77637292.996089384</v>
      </c>
    </row>
    <row r="15" spans="1:16" x14ac:dyDescent="0.35">
      <c r="A15" s="126" t="s">
        <v>223</v>
      </c>
      <c r="B15" s="124">
        <v>2155157.039125382</v>
      </c>
      <c r="C15" s="124">
        <v>298834.99246959458</v>
      </c>
      <c r="D15" s="124">
        <v>4889.2688447377541</v>
      </c>
      <c r="E15" s="124">
        <v>14373.91128</v>
      </c>
      <c r="F15" s="124">
        <v>0</v>
      </c>
      <c r="G15" s="124">
        <v>3.2000000000016401E-4</v>
      </c>
      <c r="H15" s="124">
        <v>15.04748</v>
      </c>
      <c r="I15" s="124">
        <v>420061.55311188265</v>
      </c>
      <c r="J15" s="124">
        <v>0</v>
      </c>
      <c r="K15" s="124">
        <v>11902.701200000001</v>
      </c>
      <c r="L15" s="124">
        <v>159154.17514501009</v>
      </c>
      <c r="M15" s="124">
        <v>0</v>
      </c>
      <c r="N15" s="124">
        <v>31995.518608902432</v>
      </c>
      <c r="O15" s="124">
        <v>44647.73560000406</v>
      </c>
      <c r="P15" s="146">
        <f>B15+C15-D15-E15-F15-G15-H15-I15+J15-K15+L15-M15++N15+O15</f>
        <v>2238546.9787122728</v>
      </c>
    </row>
    <row r="16" spans="1:16" x14ac:dyDescent="0.35">
      <c r="A16" s="126" t="s">
        <v>222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5">
      <c r="A17" s="126" t="s">
        <v>221</v>
      </c>
      <c r="B17" s="124">
        <v>3745069.6546186605</v>
      </c>
      <c r="C17" s="124">
        <v>1666163.2727143927</v>
      </c>
      <c r="D17" s="124">
        <v>17097.491585899395</v>
      </c>
      <c r="E17" s="124">
        <v>6332.9069766117282</v>
      </c>
      <c r="F17" s="124">
        <v>534.06001166666658</v>
      </c>
      <c r="G17" s="124">
        <v>1486.0418400000001</v>
      </c>
      <c r="H17" s="124">
        <v>524.45087797659005</v>
      </c>
      <c r="I17" s="124">
        <v>1163318.1060721767</v>
      </c>
      <c r="J17" s="124">
        <v>1972.6142399999999</v>
      </c>
      <c r="K17" s="124">
        <v>37915.738000000005</v>
      </c>
      <c r="L17" s="124">
        <v>34966.886931388901</v>
      </c>
      <c r="M17" s="124">
        <v>0</v>
      </c>
      <c r="N17" s="124">
        <v>234130.97961808226</v>
      </c>
      <c r="O17" s="124">
        <v>314634.11942370317</v>
      </c>
      <c r="P17" s="146">
        <f>B17+C17-D17-E17-F17-G17-H17-I17+J17-K17+L17-M17++N17+O17</f>
        <v>4769728.7321818974</v>
      </c>
    </row>
    <row r="18" spans="1:16" x14ac:dyDescent="0.35">
      <c r="A18" s="126" t="s">
        <v>220</v>
      </c>
      <c r="B18" s="124">
        <v>3942959.2720973878</v>
      </c>
      <c r="C18" s="124">
        <v>400772.31571031123</v>
      </c>
      <c r="D18" s="124">
        <v>12944.595506883761</v>
      </c>
      <c r="E18" s="124">
        <v>1943.8232287442497</v>
      </c>
      <c r="F18" s="124">
        <v>923.75499445568494</v>
      </c>
      <c r="G18" s="124">
        <v>0</v>
      </c>
      <c r="H18" s="124">
        <v>7346.1201175558781</v>
      </c>
      <c r="I18" s="124">
        <v>771906.58007782535</v>
      </c>
      <c r="J18" s="124">
        <v>0.74124000000000001</v>
      </c>
      <c r="K18" s="124">
        <v>162062.4134016</v>
      </c>
      <c r="L18" s="124">
        <v>313948.22827838268</v>
      </c>
      <c r="M18" s="124">
        <v>0</v>
      </c>
      <c r="N18" s="124">
        <v>9920.296402631815</v>
      </c>
      <c r="O18" s="124">
        <v>130340.69107000798</v>
      </c>
      <c r="P18" s="146">
        <f>B18+C18-D18-E18-F18-G18-H18-I18+J18-K18+L18-M18++N18+O18</f>
        <v>3840814.2574716564</v>
      </c>
    </row>
    <row r="19" spans="1:16" x14ac:dyDescent="0.35">
      <c r="A19" s="126" t="s">
        <v>219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35">
      <c r="A20" s="126" t="s">
        <v>218</v>
      </c>
      <c r="B20" s="124">
        <v>14248692.35572595</v>
      </c>
      <c r="C20" s="124">
        <v>5530798.2426092885</v>
      </c>
      <c r="D20" s="124">
        <v>253430.35543974623</v>
      </c>
      <c r="E20" s="124">
        <v>39.970879999999994</v>
      </c>
      <c r="F20" s="124">
        <v>0</v>
      </c>
      <c r="G20" s="124">
        <v>150574.27484000023</v>
      </c>
      <c r="H20" s="124">
        <v>31112.44356</v>
      </c>
      <c r="I20" s="124">
        <v>5660554.4027360138</v>
      </c>
      <c r="J20" s="124">
        <v>417.00480000000005</v>
      </c>
      <c r="K20" s="124">
        <v>576.11068000000012</v>
      </c>
      <c r="L20" s="124">
        <v>152627.71545785741</v>
      </c>
      <c r="M20" s="124">
        <v>24562.883000000948</v>
      </c>
      <c r="N20" s="124">
        <v>880664.32688088575</v>
      </c>
      <c r="O20" s="124">
        <v>269837.82293868356</v>
      </c>
      <c r="P20" s="146">
        <f>B20+C20-D20-E20-F20-G20-H20-I20+J20-K20+L20-M20++N20+O20</f>
        <v>14962187.027276898</v>
      </c>
    </row>
    <row r="21" spans="1:16" x14ac:dyDescent="0.35">
      <c r="A21" s="126" t="s">
        <v>217</v>
      </c>
      <c r="B21" s="124">
        <v>9824610.1523085069</v>
      </c>
      <c r="C21" s="124">
        <v>3305837.6238189642</v>
      </c>
      <c r="D21" s="124">
        <v>267408.52737718471</v>
      </c>
      <c r="E21" s="124">
        <v>788.37659999999903</v>
      </c>
      <c r="F21" s="124">
        <v>0</v>
      </c>
      <c r="G21" s="124">
        <v>16859.580739999881</v>
      </c>
      <c r="H21" s="124">
        <v>18</v>
      </c>
      <c r="I21" s="124">
        <v>3303836.6721642404</v>
      </c>
      <c r="J21" s="124">
        <v>47.949719999999999</v>
      </c>
      <c r="K21" s="124">
        <v>2171.7647600000009</v>
      </c>
      <c r="L21" s="124">
        <v>385534.8038489272</v>
      </c>
      <c r="M21" s="124">
        <v>-114</v>
      </c>
      <c r="N21" s="124">
        <v>621314.6366926505</v>
      </c>
      <c r="O21" s="124">
        <v>290760.55451731122</v>
      </c>
      <c r="P21" s="146">
        <f>B21+C21-D21-E21-F21-G21-H21-I21+J21-K21+L21-M21++N21+O21</f>
        <v>10837136.799264938</v>
      </c>
    </row>
    <row r="22" spans="1:16" x14ac:dyDescent="0.35">
      <c r="A22" s="126" t="s">
        <v>216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35">
      <c r="A23" s="126" t="s">
        <v>193</v>
      </c>
      <c r="B23" s="124">
        <v>16331.25294</v>
      </c>
      <c r="C23" s="124">
        <v>25762.17656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-303.34440999998606</v>
      </c>
      <c r="O23" s="124">
        <v>27.697999999998274</v>
      </c>
      <c r="P23" s="146">
        <f>B23+C23-D23-E23-F23-G23-H23-I23+J23-K23+L23-M23++N23+O23</f>
        <v>41817.783090000012</v>
      </c>
    </row>
    <row r="24" spans="1:16" x14ac:dyDescent="0.35">
      <c r="A24" s="126" t="s">
        <v>215</v>
      </c>
      <c r="B24" s="124">
        <v>16838840.170981102</v>
      </c>
      <c r="C24" s="124">
        <v>3968940.6027341476</v>
      </c>
      <c r="D24" s="124">
        <v>53063.850062587597</v>
      </c>
      <c r="E24" s="124">
        <v>3.0218400000000107</v>
      </c>
      <c r="F24" s="124">
        <v>0</v>
      </c>
      <c r="G24" s="124">
        <v>895938.32648381905</v>
      </c>
      <c r="H24" s="124">
        <v>2450250.0753282737</v>
      </c>
      <c r="I24" s="124">
        <v>177061.30974317933</v>
      </c>
      <c r="J24" s="124">
        <v>-3392.50374728835</v>
      </c>
      <c r="K24" s="124">
        <v>73.827177199999994</v>
      </c>
      <c r="L24" s="124">
        <v>605073.41240757192</v>
      </c>
      <c r="M24" s="124">
        <v>773527.25836386369</v>
      </c>
      <c r="N24" s="124">
        <v>-125591.70406221563</v>
      </c>
      <c r="O24" s="124">
        <v>28085.21580755524</v>
      </c>
      <c r="P24" s="146">
        <f>B24+C24-D24-E24-F24-G24-H24-I24+J24-K24+L24-M24++N24+O24</f>
        <v>16962037.52512195</v>
      </c>
    </row>
    <row r="25" spans="1:16" x14ac:dyDescent="0.35">
      <c r="A25" s="126" t="s">
        <v>214</v>
      </c>
      <c r="B25" s="124">
        <v>26137811.831244197</v>
      </c>
      <c r="C25" s="124">
        <v>2119135.0276584821</v>
      </c>
      <c r="D25" s="124">
        <v>65457.30195807157</v>
      </c>
      <c r="E25" s="124">
        <v>166.67772000000002</v>
      </c>
      <c r="F25" s="124">
        <v>0</v>
      </c>
      <c r="G25" s="124">
        <v>740200.79355587426</v>
      </c>
      <c r="H25" s="124">
        <v>691980.74294533255</v>
      </c>
      <c r="I25" s="124">
        <v>32790.255674249041</v>
      </c>
      <c r="J25" s="124">
        <v>-35370.647357451599</v>
      </c>
      <c r="K25" s="124">
        <v>-110.04996</v>
      </c>
      <c r="L25" s="124">
        <v>1913379.9911821689</v>
      </c>
      <c r="M25" s="124">
        <v>1147354.9087777492</v>
      </c>
      <c r="N25" s="124">
        <v>-165810.62999196333</v>
      </c>
      <c r="O25" s="124">
        <v>22.576800042763352</v>
      </c>
      <c r="P25" s="146">
        <f>B25+C25-D25-E25-F25-G25-H25-I25+J25-K25+L25-M25++N25+O25</f>
        <v>27291327.518864192</v>
      </c>
    </row>
    <row r="26" spans="1:16" x14ac:dyDescent="0.35">
      <c r="A26" s="126" t="s">
        <v>213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35">
      <c r="A27" s="126" t="s">
        <v>212</v>
      </c>
      <c r="B27" s="124">
        <v>436805.86725000001</v>
      </c>
      <c r="C27" s="124">
        <v>558842.93897999998</v>
      </c>
      <c r="D27" s="124">
        <v>0</v>
      </c>
      <c r="E27" s="124">
        <v>0</v>
      </c>
      <c r="F27" s="124">
        <v>0</v>
      </c>
      <c r="G27" s="124">
        <v>342481.45434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-0.68813000002410263</v>
      </c>
      <c r="P27" s="146">
        <f>B27+C27-D27-E27-F27-G27-H27-I27+J27-K27+L27-M27++N27+O27</f>
        <v>653166.66376000002</v>
      </c>
    </row>
    <row r="28" spans="1:16" x14ac:dyDescent="0.35">
      <c r="A28" s="126" t="s">
        <v>211</v>
      </c>
      <c r="B28" s="124">
        <v>5915553.6320086913</v>
      </c>
      <c r="C28" s="124">
        <v>121173.7242982286</v>
      </c>
      <c r="D28" s="124">
        <v>100040.60950394264</v>
      </c>
      <c r="E28" s="124">
        <v>1899.0359312077849</v>
      </c>
      <c r="F28" s="124">
        <v>796.82764999999995</v>
      </c>
      <c r="G28" s="124">
        <v>268524.02216122334</v>
      </c>
      <c r="H28" s="124">
        <v>328006.1839798931</v>
      </c>
      <c r="I28" s="124">
        <v>66516.249106884818</v>
      </c>
      <c r="J28" s="124">
        <v>-8.8771199999999837</v>
      </c>
      <c r="K28" s="124">
        <v>55.989000000000004</v>
      </c>
      <c r="L28" s="124">
        <v>201746.12718587904</v>
      </c>
      <c r="M28" s="124">
        <v>99435.269269321274</v>
      </c>
      <c r="N28" s="124">
        <v>945.17270537075274</v>
      </c>
      <c r="O28" s="124">
        <v>-23.270320000072388</v>
      </c>
      <c r="P28" s="146">
        <f>B28+C28-D28-E28-F28-G28-H28-I28+J28-K28+L28-M28++N28+O28</f>
        <v>5374112.3221556963</v>
      </c>
    </row>
    <row r="29" spans="1:16" x14ac:dyDescent="0.35">
      <c r="A29" s="126" t="s">
        <v>210</v>
      </c>
      <c r="B29" s="124">
        <v>1094464.6786569359</v>
      </c>
      <c r="C29" s="124">
        <v>830.70900000000006</v>
      </c>
      <c r="D29" s="124">
        <v>4867.4206783462696</v>
      </c>
      <c r="E29" s="124">
        <v>20.320078567980101</v>
      </c>
      <c r="F29" s="124">
        <v>0</v>
      </c>
      <c r="G29" s="124">
        <v>75557.72828501559</v>
      </c>
      <c r="H29" s="124">
        <v>48477.934014353516</v>
      </c>
      <c r="I29" s="124">
        <v>0</v>
      </c>
      <c r="J29" s="124">
        <v>-5023.8661315016398</v>
      </c>
      <c r="K29" s="124">
        <v>0</v>
      </c>
      <c r="L29" s="124">
        <v>43494.639609999998</v>
      </c>
      <c r="M29" s="124">
        <v>21643.90969</v>
      </c>
      <c r="N29" s="124">
        <v>-9954.669578463303</v>
      </c>
      <c r="O29" s="124">
        <v>1.7879999883007258E-2</v>
      </c>
      <c r="P29" s="146">
        <f>B29+C29-D29-E29-F29-G29-H29-I29+J29-K29+L29-M29++N29+O29</f>
        <v>973244.19669068744</v>
      </c>
    </row>
    <row r="30" spans="1:16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7" ma:contentTypeDescription="Create a new document." ma:contentTypeScope="" ma:versionID="956693af0f642575311cd1d01e54100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2faca7ca5b1e9f288d8f2d01038d76e3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E6854C-CB6C-47D2-A136-FB859F8FA353}">
  <ds:schemaRefs>
    <ds:schemaRef ds:uri="http://schemas.microsoft.com/office/2006/metadata/properties"/>
    <ds:schemaRef ds:uri="http://schemas.microsoft.com/office/infopath/2007/PartnerControls"/>
    <ds:schemaRef ds:uri="1b0ab29f-68ca-403e-a904-2e369ca89591"/>
    <ds:schemaRef ds:uri="2b545649-968c-43bb-9458-2d8011529dff"/>
  </ds:schemaRefs>
</ds:datastoreItem>
</file>

<file path=customXml/itemProps2.xml><?xml version="1.0" encoding="utf-8"?>
<ds:datastoreItem xmlns:ds="http://schemas.openxmlformats.org/officeDocument/2006/customXml" ds:itemID="{2AE3F9F5-C381-4380-A373-42592DA9DA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E3962A-5C20-4017-B793-97F213B94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2023-02-22T09:45:14Z</dcterms:created>
  <dcterms:modified xsi:type="dcterms:W3CDTF">2023-03-13T11:24:37Z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