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General (incl. website)/Long Term Insurance Stats/LTI stats 2023/"/>
    </mc:Choice>
  </mc:AlternateContent>
  <xr:revisionPtr revIDLastSave="0" documentId="8_{2D380744-99B8-4E3A-8147-0292B36266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3" l="1"/>
  <c r="C10" i="13"/>
  <c r="B11" i="13"/>
  <c r="C11" i="13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J10" i="9" s="1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O20" i="7" s="1"/>
  <c r="K21" i="7"/>
  <c r="M21" i="7"/>
  <c r="O21" i="7" s="1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I44" i="6" s="1"/>
  <c r="H44" i="6"/>
  <c r="E45" i="6"/>
  <c r="H45" i="6"/>
  <c r="E46" i="6"/>
  <c r="H46" i="6"/>
  <c r="I46" i="6" s="1"/>
  <c r="E47" i="6"/>
  <c r="H47" i="6"/>
  <c r="E48" i="6"/>
  <c r="H48" i="6"/>
  <c r="I48" i="6" s="1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K10" i="7" l="1"/>
  <c r="K14" i="7" s="1"/>
  <c r="B13" i="13"/>
  <c r="H14" i="10"/>
  <c r="O19" i="7"/>
  <c r="I21" i="6"/>
  <c r="I19" i="6"/>
  <c r="I17" i="6"/>
  <c r="I16" i="6"/>
  <c r="I15" i="6"/>
  <c r="I93" i="6"/>
  <c r="I91" i="6"/>
  <c r="H90" i="6"/>
  <c r="I88" i="6"/>
  <c r="I87" i="6"/>
  <c r="I86" i="6"/>
  <c r="I85" i="6"/>
  <c r="E83" i="6"/>
  <c r="I76" i="6"/>
  <c r="I72" i="6"/>
  <c r="I71" i="6"/>
  <c r="I70" i="6"/>
  <c r="I66" i="6"/>
  <c r="H64" i="6"/>
  <c r="I61" i="6"/>
  <c r="I57" i="6"/>
  <c r="I51" i="6"/>
  <c r="I50" i="6"/>
  <c r="I49" i="6"/>
  <c r="I40" i="6"/>
  <c r="I39" i="6"/>
  <c r="I38" i="6"/>
  <c r="I37" i="6"/>
  <c r="E35" i="6"/>
  <c r="E23" i="4" s="1"/>
  <c r="I32" i="6"/>
  <c r="I30" i="6"/>
  <c r="I28" i="6"/>
  <c r="I27" i="6"/>
  <c r="I26" i="6"/>
  <c r="I22" i="6"/>
  <c r="E20" i="5"/>
  <c r="E106" i="4"/>
  <c r="E118" i="4" s="1"/>
  <c r="F118" i="4"/>
  <c r="F59" i="4"/>
  <c r="F78" i="4" s="1"/>
  <c r="F44" i="4"/>
  <c r="E5" i="5"/>
  <c r="I94" i="6"/>
  <c r="I92" i="6"/>
  <c r="E90" i="6"/>
  <c r="H83" i="6"/>
  <c r="I84" i="6"/>
  <c r="I81" i="6"/>
  <c r="I80" i="6"/>
  <c r="I79" i="6"/>
  <c r="H75" i="6"/>
  <c r="I78" i="6"/>
  <c r="I77" i="6"/>
  <c r="I73" i="6"/>
  <c r="I69" i="6"/>
  <c r="I68" i="6"/>
  <c r="I67" i="6"/>
  <c r="E64" i="6"/>
  <c r="I65" i="6"/>
  <c r="I62" i="6"/>
  <c r="I60" i="6"/>
  <c r="I59" i="6"/>
  <c r="H53" i="6"/>
  <c r="I58" i="6"/>
  <c r="I56" i="6"/>
  <c r="I55" i="6"/>
  <c r="E53" i="6"/>
  <c r="E25" i="4" s="1"/>
  <c r="I54" i="6"/>
  <c r="I47" i="6"/>
  <c r="I45" i="6"/>
  <c r="E42" i="6"/>
  <c r="H42" i="6"/>
  <c r="E24" i="4"/>
  <c r="I43" i="6"/>
  <c r="H35" i="6"/>
  <c r="I35" i="6" s="1"/>
  <c r="I36" i="6"/>
  <c r="I33" i="6"/>
  <c r="I31" i="6"/>
  <c r="I29" i="6"/>
  <c r="E24" i="6"/>
  <c r="E22" i="4" s="1"/>
  <c r="H24" i="6"/>
  <c r="B8" i="6"/>
  <c r="I25" i="6"/>
  <c r="B5" i="6"/>
  <c r="H14" i="6"/>
  <c r="I20" i="6"/>
  <c r="I18" i="6"/>
  <c r="B4" i="6"/>
  <c r="N10" i="7"/>
  <c r="N14" i="7" s="1"/>
  <c r="E16" i="4" s="1"/>
  <c r="E14" i="4" s="1"/>
  <c r="J14" i="7"/>
  <c r="O18" i="7"/>
  <c r="M10" i="7"/>
  <c r="M14" i="7" s="1"/>
  <c r="O13" i="7"/>
  <c r="O12" i="7"/>
  <c r="O11" i="7"/>
  <c r="AC10" i="8"/>
  <c r="P10" i="8"/>
  <c r="G14" i="10"/>
  <c r="E14" i="10"/>
  <c r="C14" i="10"/>
  <c r="F14" i="10"/>
  <c r="I13" i="10"/>
  <c r="I12" i="10"/>
  <c r="B14" i="10"/>
  <c r="D14" i="10"/>
  <c r="I11" i="10"/>
  <c r="P10" i="11"/>
  <c r="J10" i="12"/>
  <c r="C13" i="13"/>
  <c r="I14" i="7"/>
  <c r="E56" i="4" s="1"/>
  <c r="E28" i="4"/>
  <c r="E26" i="4"/>
  <c r="B9" i="6"/>
  <c r="E75" i="6"/>
  <c r="E14" i="6"/>
  <c r="I64" i="6" l="1"/>
  <c r="I83" i="6"/>
  <c r="I90" i="6"/>
  <c r="E35" i="5"/>
  <c r="F80" i="4"/>
  <c r="E29" i="4"/>
  <c r="I53" i="6"/>
  <c r="I42" i="6"/>
  <c r="B7" i="6"/>
  <c r="B3" i="6"/>
  <c r="I24" i="6"/>
  <c r="O10" i="7"/>
  <c r="O14" i="7" s="1"/>
  <c r="I14" i="10"/>
  <c r="E55" i="4"/>
  <c r="E59" i="4" s="1"/>
  <c r="E78" i="4" s="1"/>
  <c r="C19" i="3" s="1"/>
  <c r="C17" i="3"/>
  <c r="I14" i="6"/>
  <c r="E21" i="4"/>
  <c r="E27" i="4"/>
  <c r="I75" i="6"/>
  <c r="E20" i="4" l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<sst xmlns="http://schemas.openxmlformats.org/spreadsheetml/2006/main" count="554" uniqueCount="277">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</sst>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2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2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2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0" xfId="0" applyFont="1" applyFill="1"/>
    <xf numFmtId="15" fontId="18" fillId="2" borderId="0" xfId="0" applyNumberFormat="1" applyFont="1" applyFill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15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7265625" bestFit="1" customWidth="1"/>
  </cols>
  <sheetData>
    <row r="1" spans="1:3" ht="20.5" thickBot="1" x14ac:dyDescent="0.4">
      <c r="A1" s="2" t="s">
        <v>42</v>
      </c>
      <c r="B1" s="21"/>
      <c r="C1" s="20"/>
    </row>
    <row r="2" spans="1:3" ht="15" thickBot="1" x14ac:dyDescent="0.4">
      <c r="A2" s="17"/>
      <c r="B2" s="17"/>
      <c r="C2" s="19">
        <v>45107</v>
      </c>
    </row>
    <row r="3" spans="1:3" ht="20.5" thickBot="1" x14ac:dyDescent="0.4">
      <c r="A3" s="18"/>
      <c r="B3" s="17"/>
      <c r="C3" s="16" t="s">
        <v>41</v>
      </c>
    </row>
    <row r="4" spans="1:3" ht="15.5" x14ac:dyDescent="0.35">
      <c r="A4" s="8" t="s">
        <v>40</v>
      </c>
      <c r="B4" s="7"/>
      <c r="C4" s="15"/>
    </row>
    <row r="5" spans="1:3" x14ac:dyDescent="0.35">
      <c r="A5" s="5" t="s">
        <v>30</v>
      </c>
      <c r="B5" s="4"/>
      <c r="C5" s="14">
        <f>IF(ISERROR(C13/C22),0,C13/C22)</f>
        <v>6.8746574169933368</v>
      </c>
    </row>
    <row r="6" spans="1:3" x14ac:dyDescent="0.35">
      <c r="A6" s="5" t="s">
        <v>29</v>
      </c>
      <c r="B6" s="4"/>
      <c r="C6" s="14">
        <f>IF(ISERROR(C14/C23),0,C14/C23)</f>
        <v>2.0452997616482529</v>
      </c>
    </row>
    <row r="7" spans="1:3" x14ac:dyDescent="0.35">
      <c r="A7" s="9"/>
      <c r="B7" s="7"/>
      <c r="C7" s="6"/>
    </row>
    <row r="8" spans="1:3" ht="15.5" x14ac:dyDescent="0.35">
      <c r="A8" s="8" t="s">
        <v>39</v>
      </c>
      <c r="B8" s="7"/>
      <c r="C8" s="6"/>
    </row>
    <row r="9" spans="1:3" x14ac:dyDescent="0.35">
      <c r="A9" s="5" t="s">
        <v>28</v>
      </c>
      <c r="B9" s="4"/>
      <c r="C9" s="10">
        <v>3929681085.5978856</v>
      </c>
    </row>
    <row r="10" spans="1:3" x14ac:dyDescent="0.35">
      <c r="A10" s="5" t="s">
        <v>27</v>
      </c>
      <c r="B10" s="4"/>
      <c r="C10" s="10">
        <v>3574577555.8522234</v>
      </c>
    </row>
    <row r="11" spans="1:3" x14ac:dyDescent="0.35">
      <c r="A11" s="5" t="s">
        <v>38</v>
      </c>
      <c r="B11" s="4"/>
      <c r="C11" s="13">
        <f>C9-C10</f>
        <v>355103529.74566221</v>
      </c>
    </row>
    <row r="12" spans="1:3" x14ac:dyDescent="0.35">
      <c r="A12" s="12"/>
      <c r="B12" s="12"/>
      <c r="C12" s="11"/>
    </row>
    <row r="13" spans="1:3" x14ac:dyDescent="0.35">
      <c r="A13" s="5" t="s">
        <v>37</v>
      </c>
      <c r="B13" s="4"/>
      <c r="C13" s="3">
        <v>344425698.7808128</v>
      </c>
    </row>
    <row r="14" spans="1:3" x14ac:dyDescent="0.35">
      <c r="A14" s="5" t="s">
        <v>36</v>
      </c>
      <c r="B14" s="4"/>
      <c r="C14" s="3">
        <v>363748659.42235976</v>
      </c>
    </row>
    <row r="15" spans="1:3" x14ac:dyDescent="0.35">
      <c r="A15" s="9"/>
      <c r="B15" s="7"/>
      <c r="C15" s="6"/>
    </row>
    <row r="16" spans="1:3" ht="15.5" x14ac:dyDescent="0.35">
      <c r="A16" s="8" t="s">
        <v>35</v>
      </c>
      <c r="B16" s="7"/>
      <c r="C16" s="6"/>
    </row>
    <row r="17" spans="1:3" x14ac:dyDescent="0.35">
      <c r="A17" s="5" t="s">
        <v>34</v>
      </c>
      <c r="B17" s="4"/>
      <c r="C17" s="10">
        <f>'OF2'!E52+'OF2'!E53+'OF2'!E56+'OF2'!E57</f>
        <v>3305677815.9642973</v>
      </c>
    </row>
    <row r="18" spans="1:3" x14ac:dyDescent="0.35">
      <c r="A18" s="5" t="s">
        <v>33</v>
      </c>
      <c r="B18" s="4"/>
      <c r="C18" s="10">
        <f>'OF2'!E54+'OF2'!E58</f>
        <v>57424443.953282215</v>
      </c>
    </row>
    <row r="19" spans="1:3" x14ac:dyDescent="0.35">
      <c r="A19" s="5" t="s">
        <v>32</v>
      </c>
      <c r="B19" s="4"/>
      <c r="C19" s="10">
        <f>'OF2'!E78-'OF2'!E59</f>
        <v>211475295.17490959</v>
      </c>
    </row>
    <row r="20" spans="1:3" x14ac:dyDescent="0.35">
      <c r="A20" s="9"/>
      <c r="B20" s="7"/>
      <c r="C20" s="6"/>
    </row>
    <row r="21" spans="1:3" ht="15.5" x14ac:dyDescent="0.35">
      <c r="A21" s="8" t="s">
        <v>31</v>
      </c>
      <c r="B21" s="7"/>
      <c r="C21" s="6"/>
    </row>
    <row r="22" spans="1:3" x14ac:dyDescent="0.35">
      <c r="A22" s="5" t="s">
        <v>30</v>
      </c>
      <c r="B22" s="4"/>
      <c r="C22" s="3">
        <v>50100779.993695885</v>
      </c>
    </row>
    <row r="23" spans="1:3" x14ac:dyDescent="0.35">
      <c r="A23" s="5" t="s">
        <v>29</v>
      </c>
      <c r="B23" s="4"/>
      <c r="C23" s="3">
        <v>177846135.92739305</v>
      </c>
    </row>
  </sheetData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2" t="s">
        <v>125</v>
      </c>
      <c r="B1" s="21"/>
      <c r="C1" s="21"/>
      <c r="D1" s="21"/>
      <c r="E1" s="21"/>
      <c r="F1" s="20"/>
      <c r="G1" s="21"/>
    </row>
    <row r="2" spans="1:7" ht="18" x14ac:dyDescent="0.35">
      <c r="A2" s="75"/>
      <c r="B2" s="17"/>
      <c r="C2" s="17"/>
      <c r="D2" s="17"/>
      <c r="E2" s="74"/>
      <c r="F2" s="73"/>
      <c r="G2" s="17"/>
    </row>
    <row r="3" spans="1:7" ht="20" x14ac:dyDescent="0.35">
      <c r="A3" s="1" t="s">
        <v>124</v>
      </c>
      <c r="B3" s="17"/>
      <c r="C3" s="17"/>
      <c r="D3" s="17"/>
      <c r="E3" s="17"/>
      <c r="F3" s="17"/>
      <c r="G3" s="17"/>
    </row>
    <row r="4" spans="1:7" ht="15" thickBot="1" x14ac:dyDescent="0.4">
      <c r="A4" s="17"/>
      <c r="B4" s="17"/>
      <c r="C4" s="17"/>
      <c r="D4" s="17"/>
      <c r="E4" s="185">
        <v>45107</v>
      </c>
      <c r="F4" s="185"/>
      <c r="G4" s="17"/>
    </row>
    <row r="5" spans="1:7" ht="15" customHeight="1" x14ac:dyDescent="0.35">
      <c r="A5" s="188" t="s">
        <v>123</v>
      </c>
      <c r="B5" s="17"/>
      <c r="C5" s="188" t="s">
        <v>71</v>
      </c>
      <c r="D5" s="17"/>
      <c r="E5" s="190" t="s">
        <v>41</v>
      </c>
      <c r="F5" s="191"/>
      <c r="G5" s="17"/>
    </row>
    <row r="6" spans="1:7" ht="15" thickBot="1" x14ac:dyDescent="0.4">
      <c r="A6" s="189"/>
      <c r="B6" s="17"/>
      <c r="C6" s="189"/>
      <c r="D6" s="17"/>
      <c r="E6" s="48" t="s">
        <v>70</v>
      </c>
      <c r="F6" s="47" t="s">
        <v>69</v>
      </c>
      <c r="G6" s="17"/>
    </row>
    <row r="7" spans="1:7" x14ac:dyDescent="0.35">
      <c r="A7" s="72"/>
      <c r="B7" s="17"/>
      <c r="C7" s="71"/>
      <c r="D7" s="17"/>
      <c r="E7" s="67"/>
      <c r="F7" s="67"/>
      <c r="G7" s="17"/>
    </row>
    <row r="8" spans="1:7" x14ac:dyDescent="0.35">
      <c r="A8" s="60" t="s">
        <v>122</v>
      </c>
      <c r="B8" s="30"/>
      <c r="C8" s="59"/>
      <c r="D8" s="30"/>
      <c r="E8" s="63"/>
      <c r="F8" s="41">
        <v>812232.54080999992</v>
      </c>
      <c r="G8" s="17"/>
    </row>
    <row r="9" spans="1:7" x14ac:dyDescent="0.35">
      <c r="A9" s="60" t="s">
        <v>121</v>
      </c>
      <c r="B9" s="30"/>
      <c r="C9" s="59"/>
      <c r="D9" s="30"/>
      <c r="E9" s="41">
        <v>199645.02562999996</v>
      </c>
      <c r="F9" s="41">
        <v>6675230.6695798663</v>
      </c>
      <c r="G9" s="17"/>
    </row>
    <row r="10" spans="1:7" x14ac:dyDescent="0.35">
      <c r="A10" s="60" t="s">
        <v>120</v>
      </c>
      <c r="B10" s="30"/>
      <c r="C10" s="59"/>
      <c r="D10" s="30"/>
      <c r="E10" s="41">
        <v>2315146.6844536746</v>
      </c>
      <c r="F10" s="41">
        <v>2316564.9788386747</v>
      </c>
      <c r="G10" s="17"/>
    </row>
    <row r="11" spans="1:7" x14ac:dyDescent="0.35">
      <c r="A11" s="60" t="s">
        <v>119</v>
      </c>
      <c r="B11" s="30"/>
      <c r="C11" s="59"/>
      <c r="D11" s="30"/>
      <c r="E11" s="70">
        <v>5615805.9732283605</v>
      </c>
      <c r="F11" s="41">
        <v>5768507.5202983608</v>
      </c>
      <c r="G11" s="17"/>
    </row>
    <row r="12" spans="1:7" x14ac:dyDescent="0.35">
      <c r="A12" s="60" t="s">
        <v>118</v>
      </c>
      <c r="B12" s="30"/>
      <c r="C12" s="59"/>
      <c r="D12" s="30"/>
      <c r="E12" s="69"/>
      <c r="F12" s="41">
        <v>5493689.0557186157</v>
      </c>
      <c r="G12" s="17"/>
    </row>
    <row r="13" spans="1:7" x14ac:dyDescent="0.35">
      <c r="A13" s="60" t="s">
        <v>86</v>
      </c>
      <c r="B13" s="30"/>
      <c r="C13" s="59"/>
      <c r="D13" s="30"/>
      <c r="E13" s="41">
        <v>1139520.5241</v>
      </c>
      <c r="F13" s="41">
        <v>1277513.8687784139</v>
      </c>
      <c r="G13" s="17"/>
    </row>
    <row r="14" spans="1:7" x14ac:dyDescent="0.35">
      <c r="A14" s="60" t="s">
        <v>117</v>
      </c>
      <c r="B14" s="30"/>
      <c r="C14" s="59"/>
      <c r="D14" s="30"/>
      <c r="E14" s="62">
        <f>SUM(E15:E17)</f>
        <v>19174368.706310004</v>
      </c>
      <c r="F14" s="62">
        <f>SUM(F15:F17)</f>
        <v>36980251.731924266</v>
      </c>
      <c r="G14" s="17"/>
    </row>
    <row r="15" spans="1:7" x14ac:dyDescent="0.35">
      <c r="A15" s="65" t="s">
        <v>116</v>
      </c>
      <c r="B15" s="30"/>
      <c r="C15" s="59" t="s">
        <v>93</v>
      </c>
      <c r="D15" s="30"/>
      <c r="E15" s="41">
        <v>15321466.768812301</v>
      </c>
      <c r="F15" s="41">
        <v>12560569.88510528</v>
      </c>
      <c r="G15" s="17"/>
    </row>
    <row r="16" spans="1:7" x14ac:dyDescent="0.35">
      <c r="A16" s="65" t="s">
        <v>115</v>
      </c>
      <c r="B16" s="30"/>
      <c r="C16" s="59" t="s">
        <v>88</v>
      </c>
      <c r="D16" s="30"/>
      <c r="E16" s="3">
        <f>'TP1'!N14</f>
        <v>3749941.2800077051</v>
      </c>
      <c r="F16" s="41">
        <v>19061199.943388987</v>
      </c>
      <c r="G16" s="17"/>
    </row>
    <row r="17" spans="1:7" x14ac:dyDescent="0.35">
      <c r="A17" s="65" t="s">
        <v>114</v>
      </c>
      <c r="B17" s="30"/>
      <c r="C17" s="59"/>
      <c r="D17" s="30"/>
      <c r="E17" s="41">
        <v>102960.65749</v>
      </c>
      <c r="F17" s="41">
        <v>5358481.9034299999</v>
      </c>
      <c r="G17" s="17"/>
    </row>
    <row r="18" spans="1:7" x14ac:dyDescent="0.35">
      <c r="A18" s="60" t="s">
        <v>113</v>
      </c>
      <c r="B18" s="30"/>
      <c r="C18" s="59" t="s">
        <v>112</v>
      </c>
      <c r="D18" s="30"/>
      <c r="E18" s="41">
        <v>108119594.25772466</v>
      </c>
      <c r="F18" s="41">
        <v>134599765.21310201</v>
      </c>
      <c r="G18" s="17"/>
    </row>
    <row r="19" spans="1:7" x14ac:dyDescent="0.35">
      <c r="A19" s="60" t="s">
        <v>111</v>
      </c>
      <c r="B19" s="30"/>
      <c r="C19" s="59" t="s">
        <v>110</v>
      </c>
      <c r="D19" s="30"/>
      <c r="E19" s="41">
        <v>16999570.513678622</v>
      </c>
      <c r="F19" s="41">
        <v>16335469.38950862</v>
      </c>
      <c r="G19" s="17"/>
    </row>
    <row r="20" spans="1:7" x14ac:dyDescent="0.35">
      <c r="A20" s="60" t="s">
        <v>10</v>
      </c>
      <c r="B20" s="30"/>
      <c r="C20" s="59" t="s">
        <v>109</v>
      </c>
      <c r="D20" s="30"/>
      <c r="E20" s="62">
        <f>SUM(E21:E29)</f>
        <v>3690690275.8950572</v>
      </c>
      <c r="F20" s="62">
        <f>SUM(F21:F29)</f>
        <v>3677091769.3184428</v>
      </c>
      <c r="G20" s="17"/>
    </row>
    <row r="21" spans="1:7" x14ac:dyDescent="0.35">
      <c r="A21" s="65" t="s">
        <v>24</v>
      </c>
      <c r="B21" s="30"/>
      <c r="C21" s="59" t="s">
        <v>109</v>
      </c>
      <c r="D21" s="30"/>
      <c r="E21" s="3">
        <f>'A1'!E14</f>
        <v>333868868.98316652</v>
      </c>
      <c r="F21" s="41">
        <v>333104269.4924053</v>
      </c>
      <c r="G21" s="17"/>
    </row>
    <row r="22" spans="1:7" x14ac:dyDescent="0.35">
      <c r="A22" s="65" t="s">
        <v>22</v>
      </c>
      <c r="B22" s="30"/>
      <c r="C22" s="59" t="s">
        <v>109</v>
      </c>
      <c r="D22" s="30"/>
      <c r="E22" s="3">
        <f>'A1'!E24</f>
        <v>236704166.29842204</v>
      </c>
      <c r="F22" s="41">
        <v>240108500.49705505</v>
      </c>
      <c r="G22" s="17"/>
    </row>
    <row r="23" spans="1:7" x14ac:dyDescent="0.35">
      <c r="A23" s="65" t="s">
        <v>20</v>
      </c>
      <c r="B23" s="30"/>
      <c r="C23" s="59" t="s">
        <v>109</v>
      </c>
      <c r="D23" s="30"/>
      <c r="E23" s="3">
        <f>'A1'!E35</f>
        <v>539869481.41998053</v>
      </c>
      <c r="F23" s="41">
        <v>541690392.14591181</v>
      </c>
      <c r="G23" s="17"/>
    </row>
    <row r="24" spans="1:7" x14ac:dyDescent="0.35">
      <c r="A24" s="65" t="s">
        <v>18</v>
      </c>
      <c r="B24" s="30"/>
      <c r="C24" s="59" t="s">
        <v>109</v>
      </c>
      <c r="D24" s="30"/>
      <c r="E24" s="3">
        <f>'A1'!E42</f>
        <v>2173420205.9765406</v>
      </c>
      <c r="F24" s="41">
        <v>2158665155.3184676</v>
      </c>
      <c r="G24" s="17"/>
    </row>
    <row r="25" spans="1:7" x14ac:dyDescent="0.35">
      <c r="A25" s="65" t="s">
        <v>16</v>
      </c>
      <c r="B25" s="30"/>
      <c r="C25" s="59" t="s">
        <v>109</v>
      </c>
      <c r="D25" s="30"/>
      <c r="E25" s="3">
        <f>'A1'!E53</f>
        <v>47400402.701822013</v>
      </c>
      <c r="F25" s="41">
        <v>47956031.585794613</v>
      </c>
      <c r="G25" s="17"/>
    </row>
    <row r="26" spans="1:7" x14ac:dyDescent="0.35">
      <c r="A26" s="65" t="s">
        <v>15</v>
      </c>
      <c r="B26" s="30"/>
      <c r="C26" s="59" t="s">
        <v>109</v>
      </c>
      <c r="D26" s="30"/>
      <c r="E26" s="3">
        <f>'A1'!E64</f>
        <v>12059396.677405003</v>
      </c>
      <c r="F26" s="41">
        <v>12055690.293545002</v>
      </c>
      <c r="G26" s="17"/>
    </row>
    <row r="27" spans="1:7" x14ac:dyDescent="0.35">
      <c r="A27" s="65" t="s">
        <v>14</v>
      </c>
      <c r="B27" s="30"/>
      <c r="C27" s="59" t="s">
        <v>109</v>
      </c>
      <c r="D27" s="30"/>
      <c r="E27" s="3">
        <f>'A1'!E75</f>
        <v>224999894.86941826</v>
      </c>
      <c r="F27" s="41">
        <v>221733456.34558171</v>
      </c>
      <c r="G27" s="17"/>
    </row>
    <row r="28" spans="1:7" x14ac:dyDescent="0.35">
      <c r="A28" s="65" t="s">
        <v>13</v>
      </c>
      <c r="B28" s="30"/>
      <c r="C28" s="59" t="s">
        <v>109</v>
      </c>
      <c r="D28" s="30"/>
      <c r="E28" s="3">
        <f>'A1'!E83</f>
        <v>91532269.768124178</v>
      </c>
      <c r="F28" s="41">
        <v>90942684.43921341</v>
      </c>
      <c r="G28" s="17"/>
    </row>
    <row r="29" spans="1:7" x14ac:dyDescent="0.35">
      <c r="A29" s="65" t="s">
        <v>11</v>
      </c>
      <c r="B29" s="30"/>
      <c r="C29" s="59" t="s">
        <v>109</v>
      </c>
      <c r="D29" s="30"/>
      <c r="E29" s="3">
        <f>'A1'!E90</f>
        <v>30835589.200178824</v>
      </c>
      <c r="F29" s="41">
        <v>30835589.200468842</v>
      </c>
      <c r="G29" s="17"/>
    </row>
    <row r="30" spans="1:7" x14ac:dyDescent="0.35">
      <c r="A30" s="60" t="s">
        <v>108</v>
      </c>
      <c r="B30" s="30"/>
      <c r="C30" s="59"/>
      <c r="D30" s="30"/>
      <c r="E30" s="62">
        <f>SUM(E31:E36)</f>
        <v>8154429.9385260148</v>
      </c>
      <c r="F30" s="62">
        <f>SUM(F31:F36)</f>
        <v>8207867.2250574129</v>
      </c>
      <c r="G30" s="17"/>
    </row>
    <row r="31" spans="1:7" x14ac:dyDescent="0.35">
      <c r="A31" s="65" t="s">
        <v>107</v>
      </c>
      <c r="B31" s="30"/>
      <c r="C31" s="59" t="s">
        <v>101</v>
      </c>
      <c r="D31" s="30"/>
      <c r="E31" s="41">
        <v>-37979.739289999896</v>
      </c>
      <c r="F31" s="41">
        <v>-37979.739289999896</v>
      </c>
      <c r="G31" s="17"/>
    </row>
    <row r="32" spans="1:7" x14ac:dyDescent="0.35">
      <c r="A32" s="65" t="s">
        <v>106</v>
      </c>
      <c r="B32" s="30"/>
      <c r="C32" s="59" t="s">
        <v>101</v>
      </c>
      <c r="D32" s="30"/>
      <c r="E32" s="41">
        <v>-18953.089005135676</v>
      </c>
      <c r="F32" s="41">
        <v>-18953.089005135676</v>
      </c>
      <c r="G32" s="17"/>
    </row>
    <row r="33" spans="1:7" x14ac:dyDescent="0.35">
      <c r="A33" s="65" t="s">
        <v>105</v>
      </c>
      <c r="B33" s="30"/>
      <c r="C33" s="59" t="s">
        <v>101</v>
      </c>
      <c r="D33" s="30"/>
      <c r="E33" s="41">
        <v>31054.3934713444</v>
      </c>
      <c r="F33" s="41">
        <v>31054.3934713444</v>
      </c>
      <c r="G33" s="17"/>
    </row>
    <row r="34" spans="1:7" x14ac:dyDescent="0.35">
      <c r="A34" s="65" t="s">
        <v>104</v>
      </c>
      <c r="B34" s="30"/>
      <c r="C34" s="59" t="s">
        <v>101</v>
      </c>
      <c r="D34" s="30"/>
      <c r="E34" s="41">
        <v>12854576.492309805</v>
      </c>
      <c r="F34" s="41">
        <v>12908013.778841203</v>
      </c>
      <c r="G34" s="17"/>
    </row>
    <row r="35" spans="1:7" x14ac:dyDescent="0.35">
      <c r="A35" s="65" t="s">
        <v>103</v>
      </c>
      <c r="B35" s="30"/>
      <c r="C35" s="59" t="s">
        <v>101</v>
      </c>
      <c r="D35" s="30"/>
      <c r="E35" s="41">
        <v>-4694754.3989399998</v>
      </c>
      <c r="F35" s="41">
        <v>-4694754.3989399998</v>
      </c>
      <c r="G35" s="17"/>
    </row>
    <row r="36" spans="1:7" x14ac:dyDescent="0.35">
      <c r="A36" s="65" t="s">
        <v>102</v>
      </c>
      <c r="B36" s="30"/>
      <c r="C36" s="59" t="s">
        <v>101</v>
      </c>
      <c r="D36" s="30"/>
      <c r="E36" s="41">
        <v>20486.279980000003</v>
      </c>
      <c r="F36" s="41">
        <v>20486.279980000003</v>
      </c>
      <c r="G36" s="17"/>
    </row>
    <row r="37" spans="1:7" x14ac:dyDescent="0.35">
      <c r="A37" s="60" t="s">
        <v>100</v>
      </c>
      <c r="B37" s="30"/>
      <c r="C37" s="59"/>
      <c r="D37" s="30"/>
      <c r="E37" s="62">
        <f>SUM(E38:E40)</f>
        <v>8874513.8826677911</v>
      </c>
      <c r="F37" s="62">
        <f>SUM(F38:F40)</f>
        <v>9143118.1405465193</v>
      </c>
      <c r="G37" s="17"/>
    </row>
    <row r="38" spans="1:7" x14ac:dyDescent="0.35">
      <c r="A38" s="61" t="s">
        <v>77</v>
      </c>
      <c r="B38" s="30"/>
      <c r="C38" s="59"/>
      <c r="D38" s="30"/>
      <c r="E38" s="41">
        <v>434825.4422229997</v>
      </c>
      <c r="F38" s="41">
        <v>559828.17610172695</v>
      </c>
      <c r="G38" s="17"/>
    </row>
    <row r="39" spans="1:7" x14ac:dyDescent="0.35">
      <c r="A39" s="61" t="s">
        <v>76</v>
      </c>
      <c r="B39" s="30"/>
      <c r="C39" s="59"/>
      <c r="D39" s="30"/>
      <c r="E39" s="41">
        <v>8439688.4404447917</v>
      </c>
      <c r="F39" s="41">
        <v>8583289.9644447919</v>
      </c>
      <c r="G39" s="17"/>
    </row>
    <row r="40" spans="1:7" x14ac:dyDescent="0.35">
      <c r="A40" s="61" t="s">
        <v>75</v>
      </c>
      <c r="B40" s="30"/>
      <c r="C40" s="59"/>
      <c r="D40" s="30"/>
      <c r="E40" s="41">
        <v>0</v>
      </c>
      <c r="F40" s="41">
        <v>0</v>
      </c>
      <c r="G40" s="17"/>
    </row>
    <row r="41" spans="1:7" x14ac:dyDescent="0.35">
      <c r="A41" s="60" t="s">
        <v>99</v>
      </c>
      <c r="B41" s="30"/>
      <c r="C41" s="59" t="s">
        <v>98</v>
      </c>
      <c r="D41" s="30"/>
      <c r="E41" s="41">
        <v>55575710.455200568</v>
      </c>
      <c r="F41" s="41">
        <v>57833831.555340774</v>
      </c>
      <c r="G41" s="17"/>
    </row>
    <row r="42" spans="1:7" x14ac:dyDescent="0.35">
      <c r="A42" s="60" t="s">
        <v>97</v>
      </c>
      <c r="B42" s="30"/>
      <c r="C42" s="59"/>
      <c r="D42" s="30"/>
      <c r="E42" s="41">
        <v>12822355.315098453</v>
      </c>
      <c r="F42" s="41">
        <v>23697821.153714057</v>
      </c>
      <c r="G42" s="17"/>
    </row>
    <row r="43" spans="1:7" x14ac:dyDescent="0.35">
      <c r="A43" s="28"/>
      <c r="B43" s="30"/>
      <c r="C43" s="68"/>
      <c r="D43" s="30"/>
      <c r="E43" s="57"/>
      <c r="F43" s="66"/>
      <c r="G43" s="17"/>
    </row>
    <row r="44" spans="1:7" x14ac:dyDescent="0.35">
      <c r="A44" s="56" t="s">
        <v>28</v>
      </c>
      <c r="B44" s="17"/>
      <c r="C44" s="59"/>
      <c r="D44" s="17"/>
      <c r="E44" s="54">
        <f>SUM(E8:E14)+SUM(E18:E20)+E30+E37+SUM(E41:E42)</f>
        <v>3929680937.1716757</v>
      </c>
      <c r="F44" s="54">
        <f>SUM(F8:F14)+SUM(F18:F20)+F30+F37+SUM(F41:F42)</f>
        <v>3986233632.3616605</v>
      </c>
      <c r="G44" s="17"/>
    </row>
    <row r="45" spans="1:7" x14ac:dyDescent="0.35">
      <c r="A45" s="9"/>
      <c r="B45" s="17"/>
      <c r="C45" s="17"/>
      <c r="D45" s="17"/>
      <c r="E45" s="49"/>
      <c r="F45" s="43"/>
      <c r="G45" s="17"/>
    </row>
    <row r="46" spans="1:7" ht="20" x14ac:dyDescent="0.35">
      <c r="A46" s="1" t="s">
        <v>96</v>
      </c>
      <c r="B46" s="17"/>
      <c r="C46" s="17"/>
      <c r="D46" s="17"/>
      <c r="E46" s="49"/>
      <c r="F46" s="49"/>
      <c r="G46" s="17"/>
    </row>
    <row r="47" spans="1:7" ht="15" thickBot="1" x14ac:dyDescent="0.4">
      <c r="A47" s="9"/>
      <c r="B47" s="17"/>
      <c r="C47" s="17"/>
      <c r="D47" s="17"/>
      <c r="E47" s="49"/>
      <c r="F47" s="49"/>
      <c r="G47" s="17"/>
    </row>
    <row r="48" spans="1:7" ht="15" customHeight="1" x14ac:dyDescent="0.35">
      <c r="A48" s="186" t="s">
        <v>95</v>
      </c>
      <c r="B48" s="17"/>
      <c r="C48" s="188" t="s">
        <v>71</v>
      </c>
      <c r="D48" s="17"/>
      <c r="E48" s="190" t="s">
        <v>41</v>
      </c>
      <c r="F48" s="191"/>
      <c r="G48" s="17"/>
    </row>
    <row r="49" spans="1:7" ht="15" thickBot="1" x14ac:dyDescent="0.4">
      <c r="A49" s="187"/>
      <c r="B49" s="17"/>
      <c r="C49" s="189"/>
      <c r="D49" s="17"/>
      <c r="E49" s="48" t="s">
        <v>70</v>
      </c>
      <c r="F49" s="47" t="s">
        <v>69</v>
      </c>
      <c r="G49" s="17"/>
    </row>
    <row r="50" spans="1:7" x14ac:dyDescent="0.35">
      <c r="A50" s="45"/>
      <c r="B50" s="17"/>
      <c r="C50" s="45"/>
      <c r="D50" s="17"/>
      <c r="E50" s="67"/>
      <c r="F50" s="43"/>
      <c r="G50" s="17"/>
    </row>
    <row r="51" spans="1:7" x14ac:dyDescent="0.35">
      <c r="A51" s="60" t="s">
        <v>94</v>
      </c>
      <c r="B51" s="30"/>
      <c r="C51" s="59"/>
      <c r="D51" s="30"/>
      <c r="E51" s="62">
        <f>SUM(E52:E54)</f>
        <v>18979444.41133178</v>
      </c>
      <c r="F51" s="62">
        <f>SUM(F52:F54)</f>
        <v>604618781.00586605</v>
      </c>
      <c r="G51" s="17"/>
    </row>
    <row r="52" spans="1:7" x14ac:dyDescent="0.35">
      <c r="A52" s="65" t="s">
        <v>91</v>
      </c>
      <c r="B52" s="30"/>
      <c r="C52" s="59" t="s">
        <v>93</v>
      </c>
      <c r="D52" s="30"/>
      <c r="E52" s="3">
        <v>0</v>
      </c>
      <c r="F52" s="41">
        <v>604618781.00586605</v>
      </c>
      <c r="G52" s="17"/>
    </row>
    <row r="53" spans="1:7" x14ac:dyDescent="0.35">
      <c r="A53" s="65" t="s">
        <v>90</v>
      </c>
      <c r="B53" s="30"/>
      <c r="C53" s="59" t="s">
        <v>93</v>
      </c>
      <c r="D53" s="30"/>
      <c r="E53" s="3">
        <v>18832259.341287144</v>
      </c>
      <c r="F53" s="66"/>
      <c r="G53" s="17"/>
    </row>
    <row r="54" spans="1:7" x14ac:dyDescent="0.35">
      <c r="A54" s="65" t="s">
        <v>89</v>
      </c>
      <c r="B54" s="30"/>
      <c r="C54" s="59" t="s">
        <v>93</v>
      </c>
      <c r="D54" s="30"/>
      <c r="E54" s="3">
        <v>147185.07004463609</v>
      </c>
      <c r="F54" s="66"/>
      <c r="G54" s="17"/>
    </row>
    <row r="55" spans="1:7" x14ac:dyDescent="0.35">
      <c r="A55" s="64" t="s">
        <v>92</v>
      </c>
      <c r="B55" s="30"/>
      <c r="C55" s="59"/>
      <c r="D55" s="30"/>
      <c r="E55" s="62">
        <f>SUM(E56:E58)</f>
        <v>3344122815.5062475</v>
      </c>
      <c r="F55" s="62">
        <f>SUM(F56:F58)</f>
        <v>2959667533.123219</v>
      </c>
      <c r="G55" s="17"/>
    </row>
    <row r="56" spans="1:7" x14ac:dyDescent="0.35">
      <c r="A56" s="65" t="s">
        <v>91</v>
      </c>
      <c r="B56" s="30"/>
      <c r="C56" s="59" t="s">
        <v>88</v>
      </c>
      <c r="D56" s="30"/>
      <c r="E56" s="3">
        <f>'TP1'!I14</f>
        <v>1451089562.0663042</v>
      </c>
      <c r="F56" s="41">
        <v>2959667533.123219</v>
      </c>
      <c r="G56" s="17"/>
    </row>
    <row r="57" spans="1:7" x14ac:dyDescent="0.35">
      <c r="A57" s="65" t="s">
        <v>90</v>
      </c>
      <c r="B57" s="30"/>
      <c r="C57" s="59" t="s">
        <v>88</v>
      </c>
      <c r="D57" s="30"/>
      <c r="E57" s="3">
        <f>'TP1'!B14</f>
        <v>1835755994.556706</v>
      </c>
      <c r="F57" s="66"/>
      <c r="G57" s="17"/>
    </row>
    <row r="58" spans="1:7" x14ac:dyDescent="0.35">
      <c r="A58" s="65" t="s">
        <v>89</v>
      </c>
      <c r="B58" s="30"/>
      <c r="C58" s="59" t="s">
        <v>88</v>
      </c>
      <c r="D58" s="30"/>
      <c r="E58" s="3">
        <f>'TP1'!F14</f>
        <v>57277258.883237578</v>
      </c>
      <c r="F58" s="66"/>
      <c r="G58" s="17"/>
    </row>
    <row r="59" spans="1:7" x14ac:dyDescent="0.35">
      <c r="A59" s="60" t="s">
        <v>87</v>
      </c>
      <c r="B59" s="30"/>
      <c r="C59" s="59"/>
      <c r="D59" s="30"/>
      <c r="E59" s="62">
        <f>E55+E51</f>
        <v>3363102259.9175792</v>
      </c>
      <c r="F59" s="62">
        <f>F55+F51</f>
        <v>3564286314.1290851</v>
      </c>
      <c r="G59" s="17"/>
    </row>
    <row r="60" spans="1:7" x14ac:dyDescent="0.35">
      <c r="A60" s="60" t="s">
        <v>86</v>
      </c>
      <c r="B60" s="30"/>
      <c r="C60" s="59"/>
      <c r="D60" s="30"/>
      <c r="E60" s="41">
        <v>388203.49540000001</v>
      </c>
      <c r="F60" s="41">
        <v>729382.71795222</v>
      </c>
      <c r="G60" s="17"/>
    </row>
    <row r="61" spans="1:7" x14ac:dyDescent="0.35">
      <c r="A61" s="60" t="s">
        <v>85</v>
      </c>
      <c r="B61" s="30"/>
      <c r="C61" s="59"/>
      <c r="D61" s="30"/>
      <c r="E61" s="41">
        <v>13930275.715769824</v>
      </c>
      <c r="F61" s="41">
        <v>12817648.257580001</v>
      </c>
      <c r="G61" s="17"/>
    </row>
    <row r="62" spans="1:7" x14ac:dyDescent="0.35">
      <c r="A62" s="60" t="s">
        <v>84</v>
      </c>
      <c r="B62" s="30"/>
      <c r="C62" s="59"/>
      <c r="D62" s="30"/>
      <c r="E62" s="41">
        <v>373921.13686999999</v>
      </c>
      <c r="F62" s="41">
        <v>373921.13686999999</v>
      </c>
      <c r="G62" s="17"/>
    </row>
    <row r="63" spans="1:7" x14ac:dyDescent="0.35">
      <c r="A63" s="60" t="s">
        <v>49</v>
      </c>
      <c r="B63" s="30"/>
      <c r="C63" s="59"/>
      <c r="D63" s="30"/>
      <c r="E63" s="62">
        <f>SUM(E64:E66)</f>
        <v>14919782.157656008</v>
      </c>
      <c r="F63" s="62">
        <f>SUM(F64:F66)</f>
        <v>22082342.998519991</v>
      </c>
      <c r="G63" s="17"/>
    </row>
    <row r="64" spans="1:7" x14ac:dyDescent="0.35">
      <c r="A64" s="65" t="s">
        <v>48</v>
      </c>
      <c r="B64" s="30"/>
      <c r="C64" s="59"/>
      <c r="D64" s="30"/>
      <c r="E64" s="41">
        <v>14919782.157656008</v>
      </c>
      <c r="F64" s="41">
        <v>22082342.998519991</v>
      </c>
      <c r="G64" s="17"/>
    </row>
    <row r="65" spans="1:7" x14ac:dyDescent="0.35">
      <c r="A65" s="65" t="s">
        <v>47</v>
      </c>
      <c r="B65" s="30"/>
      <c r="C65" s="59"/>
      <c r="D65" s="30"/>
      <c r="E65" s="41">
        <v>0</v>
      </c>
      <c r="F65" s="41">
        <v>0</v>
      </c>
      <c r="G65" s="17"/>
    </row>
    <row r="66" spans="1:7" x14ac:dyDescent="0.35">
      <c r="A66" s="65" t="s">
        <v>46</v>
      </c>
      <c r="B66" s="30"/>
      <c r="C66" s="59"/>
      <c r="D66" s="30"/>
      <c r="E66" s="41">
        <v>0</v>
      </c>
      <c r="F66" s="41">
        <v>0</v>
      </c>
      <c r="G66" s="17"/>
    </row>
    <row r="67" spans="1:7" x14ac:dyDescent="0.35">
      <c r="A67" s="60" t="s">
        <v>83</v>
      </c>
      <c r="B67" s="30"/>
      <c r="C67" s="59"/>
      <c r="D67" s="30"/>
      <c r="E67" s="41">
        <v>0</v>
      </c>
      <c r="F67" s="41">
        <v>0</v>
      </c>
      <c r="G67" s="17"/>
    </row>
    <row r="68" spans="1:7" x14ac:dyDescent="0.35">
      <c r="A68" s="60" t="s">
        <v>82</v>
      </c>
      <c r="B68" s="30"/>
      <c r="C68" s="59"/>
      <c r="D68" s="30"/>
      <c r="E68" s="41">
        <v>5454433.2893949337</v>
      </c>
      <c r="F68" s="41">
        <v>5454433.2893949337</v>
      </c>
      <c r="G68" s="17"/>
    </row>
    <row r="69" spans="1:7" x14ac:dyDescent="0.35">
      <c r="A69" s="60" t="s">
        <v>81</v>
      </c>
      <c r="B69" s="30"/>
      <c r="C69" s="59"/>
      <c r="D69" s="30"/>
      <c r="E69" s="41">
        <v>28622160.75225256</v>
      </c>
      <c r="F69" s="41">
        <v>29921203.058817439</v>
      </c>
      <c r="G69" s="17"/>
    </row>
    <row r="70" spans="1:7" x14ac:dyDescent="0.35">
      <c r="A70" s="64" t="s">
        <v>80</v>
      </c>
      <c r="B70" s="30"/>
      <c r="C70" s="59"/>
      <c r="D70" s="30"/>
      <c r="E70" s="41">
        <v>0</v>
      </c>
      <c r="F70" s="63"/>
      <c r="G70" s="17"/>
    </row>
    <row r="71" spans="1:7" x14ac:dyDescent="0.35">
      <c r="A71" s="60" t="s">
        <v>79</v>
      </c>
      <c r="B71" s="30"/>
      <c r="C71" s="59"/>
      <c r="D71" s="30"/>
      <c r="E71" s="41">
        <v>2700676.8353194376</v>
      </c>
      <c r="F71" s="41">
        <v>2708321.8353194376</v>
      </c>
      <c r="G71" s="17"/>
    </row>
    <row r="72" spans="1:7" x14ac:dyDescent="0.35">
      <c r="A72" s="60" t="s">
        <v>78</v>
      </c>
      <c r="B72" s="30"/>
      <c r="C72" s="59"/>
      <c r="D72" s="30"/>
      <c r="E72" s="62">
        <f>SUM(E73:E75)</f>
        <v>66675608.372082941</v>
      </c>
      <c r="F72" s="62">
        <f>SUM(F73:F75)</f>
        <v>24797232.578655638</v>
      </c>
      <c r="G72" s="17"/>
    </row>
    <row r="73" spans="1:7" x14ac:dyDescent="0.35">
      <c r="A73" s="61" t="s">
        <v>77</v>
      </c>
      <c r="B73" s="30"/>
      <c r="C73" s="59"/>
      <c r="D73" s="30"/>
      <c r="E73" s="41">
        <v>15002206.913827766</v>
      </c>
      <c r="F73" s="41">
        <v>5599623.4354873281</v>
      </c>
      <c r="G73" s="17"/>
    </row>
    <row r="74" spans="1:7" x14ac:dyDescent="0.35">
      <c r="A74" s="61" t="s">
        <v>76</v>
      </c>
      <c r="B74" s="30"/>
      <c r="C74" s="59"/>
      <c r="D74" s="30"/>
      <c r="E74" s="41">
        <v>47535660.250787616</v>
      </c>
      <c r="F74" s="41">
        <v>15053165.818129258</v>
      </c>
      <c r="G74" s="17"/>
    </row>
    <row r="75" spans="1:7" x14ac:dyDescent="0.35">
      <c r="A75" s="61" t="s">
        <v>75</v>
      </c>
      <c r="B75" s="30"/>
      <c r="C75" s="59"/>
      <c r="D75" s="30"/>
      <c r="E75" s="41">
        <v>4137741.2074675602</v>
      </c>
      <c r="F75" s="41">
        <v>4144443.3250390529</v>
      </c>
      <c r="G75" s="17"/>
    </row>
    <row r="76" spans="1:7" x14ac:dyDescent="0.35">
      <c r="A76" s="60" t="s">
        <v>32</v>
      </c>
      <c r="B76" s="30"/>
      <c r="C76" s="59"/>
      <c r="D76" s="30"/>
      <c r="E76" s="41">
        <v>78410233.420164108</v>
      </c>
      <c r="F76" s="41">
        <v>73099175.2248974</v>
      </c>
      <c r="G76" s="17"/>
    </row>
    <row r="77" spans="1:7" x14ac:dyDescent="0.35">
      <c r="A77" s="28"/>
      <c r="B77" s="30"/>
      <c r="C77" s="58"/>
      <c r="D77" s="30"/>
      <c r="E77" s="57"/>
      <c r="F77" s="57"/>
      <c r="G77" s="17"/>
    </row>
    <row r="78" spans="1:7" x14ac:dyDescent="0.35">
      <c r="A78" s="56" t="s">
        <v>27</v>
      </c>
      <c r="B78" s="17"/>
      <c r="C78" s="55"/>
      <c r="D78" s="17"/>
      <c r="E78" s="54">
        <f>E59+SUM(E60:E61)+E62+E63+SUM(E67:E72)+E76</f>
        <v>3574577555.0924888</v>
      </c>
      <c r="F78" s="54">
        <f>F59+SUM(F60:F61)+F62+F63+SUM(F67:F72)+F76</f>
        <v>3736269975.2270918</v>
      </c>
      <c r="G78" s="17"/>
    </row>
    <row r="79" spans="1:7" ht="15" thickBot="1" x14ac:dyDescent="0.4">
      <c r="A79" s="53"/>
      <c r="B79" s="17"/>
      <c r="C79" s="17"/>
      <c r="D79" s="17"/>
      <c r="E79" s="52"/>
      <c r="F79" s="51"/>
      <c r="G79" s="17"/>
    </row>
    <row r="80" spans="1:7" ht="16" thickBot="1" x14ac:dyDescent="0.4">
      <c r="A80" s="26" t="s">
        <v>74</v>
      </c>
      <c r="B80" s="24"/>
      <c r="C80" s="25"/>
      <c r="D80" s="24"/>
      <c r="E80" s="50">
        <f>E44-E78</f>
        <v>355103382.07918692</v>
      </c>
      <c r="F80" s="22">
        <f>F44-F78</f>
        <v>249963657.13456869</v>
      </c>
      <c r="G80" s="17"/>
    </row>
    <row r="81" spans="1:7" x14ac:dyDescent="0.35">
      <c r="A81" s="9"/>
      <c r="B81" s="17"/>
      <c r="C81" s="17"/>
      <c r="D81" s="17"/>
      <c r="E81" s="49"/>
      <c r="F81" s="43"/>
      <c r="G81" s="17"/>
    </row>
    <row r="82" spans="1:7" ht="20" x14ac:dyDescent="0.35">
      <c r="A82" s="1" t="s">
        <v>73</v>
      </c>
      <c r="B82" s="17"/>
      <c r="C82" s="17"/>
      <c r="D82" s="17"/>
      <c r="E82" s="49"/>
      <c r="F82" s="49"/>
      <c r="G82" s="17"/>
    </row>
    <row r="83" spans="1:7" ht="15" thickBot="1" x14ac:dyDescent="0.4">
      <c r="A83" s="9"/>
      <c r="B83" s="17"/>
      <c r="C83" s="17"/>
      <c r="D83" s="17"/>
      <c r="E83" s="49"/>
      <c r="F83" s="49"/>
      <c r="G83" s="17"/>
    </row>
    <row r="84" spans="1:7" ht="15" customHeight="1" x14ac:dyDescent="0.35">
      <c r="A84" s="186" t="s">
        <v>72</v>
      </c>
      <c r="B84" s="17"/>
      <c r="C84" s="188" t="s">
        <v>71</v>
      </c>
      <c r="D84" s="17"/>
      <c r="E84" s="190" t="s">
        <v>41</v>
      </c>
      <c r="F84" s="191"/>
      <c r="G84" s="17"/>
    </row>
    <row r="85" spans="1:7" ht="15" thickBot="1" x14ac:dyDescent="0.4">
      <c r="A85" s="187"/>
      <c r="B85" s="17"/>
      <c r="C85" s="189"/>
      <c r="D85" s="17"/>
      <c r="E85" s="48" t="s">
        <v>70</v>
      </c>
      <c r="F85" s="47" t="s">
        <v>69</v>
      </c>
      <c r="G85" s="17"/>
    </row>
    <row r="86" spans="1:7" x14ac:dyDescent="0.35">
      <c r="A86" s="46"/>
      <c r="B86" s="17"/>
      <c r="C86" s="45"/>
      <c r="D86" s="17"/>
      <c r="E86" s="44"/>
      <c r="F86" s="43"/>
      <c r="G86" s="17"/>
    </row>
    <row r="87" spans="1:7" x14ac:dyDescent="0.35">
      <c r="A87" s="32" t="s">
        <v>68</v>
      </c>
      <c r="B87" s="30"/>
      <c r="C87" s="31"/>
      <c r="D87" s="30"/>
      <c r="E87" s="37">
        <f>SUM(E88:E89)</f>
        <v>4683708.6609200006</v>
      </c>
      <c r="F87" s="37">
        <f>SUM(F88:F89)</f>
        <v>4683708.8609199999</v>
      </c>
      <c r="G87" s="17"/>
    </row>
    <row r="88" spans="1:7" x14ac:dyDescent="0.35">
      <c r="A88" s="33" t="s">
        <v>66</v>
      </c>
      <c r="B88" s="30"/>
      <c r="C88" s="39"/>
      <c r="D88" s="30"/>
      <c r="E88" s="29">
        <v>4683708.6609200006</v>
      </c>
      <c r="F88" s="29">
        <v>4683708.8609199999</v>
      </c>
      <c r="G88" s="17"/>
    </row>
    <row r="89" spans="1:7" x14ac:dyDescent="0.35">
      <c r="A89" s="33" t="s">
        <v>65</v>
      </c>
      <c r="B89" s="30"/>
      <c r="C89" s="39"/>
      <c r="D89" s="30"/>
      <c r="E89" s="29">
        <v>0</v>
      </c>
      <c r="F89" s="29">
        <v>0</v>
      </c>
      <c r="G89" s="17"/>
    </row>
    <row r="90" spans="1:7" x14ac:dyDescent="0.35">
      <c r="A90" s="32" t="s">
        <v>67</v>
      </c>
      <c r="B90" s="30"/>
      <c r="C90" s="31"/>
      <c r="D90" s="30"/>
      <c r="E90" s="37">
        <f>SUM(E91:E93)</f>
        <v>0</v>
      </c>
      <c r="F90" s="37">
        <f>SUM(F91:F93)</f>
        <v>0</v>
      </c>
      <c r="G90" s="17"/>
    </row>
    <row r="91" spans="1:7" x14ac:dyDescent="0.35">
      <c r="A91" s="33" t="s">
        <v>66</v>
      </c>
      <c r="B91" s="30"/>
      <c r="C91" s="31"/>
      <c r="D91" s="30"/>
      <c r="E91" s="29">
        <v>0</v>
      </c>
      <c r="F91" s="29">
        <v>0</v>
      </c>
      <c r="G91" s="17"/>
    </row>
    <row r="92" spans="1:7" x14ac:dyDescent="0.35">
      <c r="A92" s="33" t="s">
        <v>65</v>
      </c>
      <c r="B92" s="30"/>
      <c r="C92" s="31"/>
      <c r="D92" s="30"/>
      <c r="E92" s="29">
        <v>0</v>
      </c>
      <c r="F92" s="29">
        <v>0</v>
      </c>
      <c r="G92" s="17"/>
    </row>
    <row r="93" spans="1:7" x14ac:dyDescent="0.35">
      <c r="A93" s="33" t="s">
        <v>64</v>
      </c>
      <c r="B93" s="30"/>
      <c r="C93" s="31"/>
      <c r="D93" s="30"/>
      <c r="E93" s="29">
        <v>0</v>
      </c>
      <c r="F93" s="29">
        <v>0</v>
      </c>
      <c r="G93" s="17"/>
    </row>
    <row r="94" spans="1:7" x14ac:dyDescent="0.35">
      <c r="A94" s="32" t="s">
        <v>63</v>
      </c>
      <c r="B94" s="30"/>
      <c r="C94" s="31"/>
      <c r="D94" s="30"/>
      <c r="E94" s="29">
        <v>16941192.393319998</v>
      </c>
      <c r="F94" s="29">
        <v>16941192.393319998</v>
      </c>
      <c r="G94" s="17"/>
    </row>
    <row r="95" spans="1:7" x14ac:dyDescent="0.35">
      <c r="A95" s="32" t="s">
        <v>62</v>
      </c>
      <c r="B95" s="30"/>
      <c r="C95" s="31"/>
      <c r="D95" s="30"/>
      <c r="E95" s="29">
        <v>161351</v>
      </c>
      <c r="F95" s="29">
        <v>161351</v>
      </c>
      <c r="G95" s="17"/>
    </row>
    <row r="96" spans="1:7" x14ac:dyDescent="0.35">
      <c r="A96" s="5" t="s">
        <v>61</v>
      </c>
      <c r="B96" s="30"/>
      <c r="C96" s="38"/>
      <c r="D96" s="30"/>
      <c r="E96" s="29">
        <v>200845221.67151871</v>
      </c>
      <c r="F96" s="29">
        <v>206835803.65347174</v>
      </c>
      <c r="G96" s="17"/>
    </row>
    <row r="97" spans="1:7" x14ac:dyDescent="0.35">
      <c r="A97" s="32" t="s">
        <v>60</v>
      </c>
      <c r="B97" s="30"/>
      <c r="C97" s="31"/>
      <c r="D97" s="30"/>
      <c r="E97" s="29">
        <v>21282298.18193379</v>
      </c>
      <c r="F97" s="29">
        <v>21282298.18193379</v>
      </c>
      <c r="G97" s="17"/>
    </row>
    <row r="98" spans="1:7" x14ac:dyDescent="0.35">
      <c r="A98" s="32" t="s">
        <v>59</v>
      </c>
      <c r="B98" s="30"/>
      <c r="C98" s="31"/>
      <c r="D98" s="30"/>
      <c r="E98" s="42">
        <f>E99+E100+E102+E103+E104</f>
        <v>-176581162.91708934</v>
      </c>
      <c r="F98" s="34"/>
      <c r="G98" s="17"/>
    </row>
    <row r="99" spans="1:7" x14ac:dyDescent="0.35">
      <c r="A99" s="33" t="s">
        <v>58</v>
      </c>
      <c r="B99" s="30"/>
      <c r="C99" s="39"/>
      <c r="D99" s="30"/>
      <c r="E99" s="41">
        <v>-44030962.004322164</v>
      </c>
      <c r="F99" s="34"/>
      <c r="G99" s="17"/>
    </row>
    <row r="100" spans="1:7" x14ac:dyDescent="0.35">
      <c r="A100" s="33" t="s">
        <v>57</v>
      </c>
      <c r="B100" s="30"/>
      <c r="C100" s="39"/>
      <c r="D100" s="30"/>
      <c r="E100" s="40">
        <v>183853062.62239847</v>
      </c>
      <c r="F100" s="34"/>
      <c r="G100" s="17"/>
    </row>
    <row r="101" spans="1:7" x14ac:dyDescent="0.35">
      <c r="A101" s="33" t="s">
        <v>56</v>
      </c>
      <c r="B101" s="30"/>
      <c r="C101" s="39"/>
      <c r="D101" s="30"/>
      <c r="E101" s="34"/>
      <c r="F101" s="29">
        <v>0</v>
      </c>
      <c r="G101" s="17"/>
    </row>
    <row r="102" spans="1:7" x14ac:dyDescent="0.35">
      <c r="A102" s="33" t="s">
        <v>55</v>
      </c>
      <c r="B102" s="30"/>
      <c r="C102" s="39"/>
      <c r="D102" s="30"/>
      <c r="E102" s="37">
        <f>-E105</f>
        <v>-274942143.12567842</v>
      </c>
      <c r="F102" s="34"/>
      <c r="G102" s="17"/>
    </row>
    <row r="103" spans="1:7" x14ac:dyDescent="0.35">
      <c r="A103" s="33" t="s">
        <v>54</v>
      </c>
      <c r="B103" s="30"/>
      <c r="C103" s="39"/>
      <c r="D103" s="30"/>
      <c r="E103" s="29">
        <v>-39687433.522602394</v>
      </c>
      <c r="F103" s="34"/>
      <c r="G103" s="17"/>
    </row>
    <row r="104" spans="1:7" x14ac:dyDescent="0.35">
      <c r="A104" s="33" t="s">
        <v>53</v>
      </c>
      <c r="B104" s="30"/>
      <c r="C104" s="39"/>
      <c r="D104" s="30"/>
      <c r="E104" s="29">
        <v>-1773686.8868848048</v>
      </c>
      <c r="F104" s="34"/>
      <c r="G104" s="17"/>
    </row>
    <row r="105" spans="1:7" x14ac:dyDescent="0.35">
      <c r="A105" s="32" t="s">
        <v>52</v>
      </c>
      <c r="B105" s="30"/>
      <c r="C105" s="31"/>
      <c r="D105" s="30"/>
      <c r="E105" s="29">
        <v>274942143.12567842</v>
      </c>
      <c r="F105" s="34"/>
      <c r="G105" s="17"/>
    </row>
    <row r="106" spans="1:7" x14ac:dyDescent="0.35">
      <c r="A106" s="32" t="s">
        <v>51</v>
      </c>
      <c r="B106" s="30"/>
      <c r="C106" s="31"/>
      <c r="D106" s="30"/>
      <c r="E106" s="37">
        <f>E107+E111+E115</f>
        <v>21668218.945706017</v>
      </c>
      <c r="F106" s="37">
        <f>F107+F111+F115</f>
        <v>10000</v>
      </c>
      <c r="G106" s="17"/>
    </row>
    <row r="107" spans="1:7" x14ac:dyDescent="0.35">
      <c r="A107" s="33" t="s">
        <v>50</v>
      </c>
      <c r="B107" s="30"/>
      <c r="C107" s="31"/>
      <c r="D107" s="30"/>
      <c r="E107" s="37">
        <f>SUM(E108:E110)</f>
        <v>24981.33</v>
      </c>
      <c r="F107" s="37">
        <f>SUM(F108:F110)</f>
        <v>10000</v>
      </c>
      <c r="G107" s="17"/>
    </row>
    <row r="108" spans="1:7" x14ac:dyDescent="0.35">
      <c r="A108" s="36" t="s">
        <v>48</v>
      </c>
      <c r="B108" s="30"/>
      <c r="C108" s="39"/>
      <c r="D108" s="30"/>
      <c r="E108" s="29">
        <v>0</v>
      </c>
      <c r="F108" s="29">
        <v>0</v>
      </c>
      <c r="G108" s="17"/>
    </row>
    <row r="109" spans="1:7" x14ac:dyDescent="0.35">
      <c r="A109" s="36" t="s">
        <v>47</v>
      </c>
      <c r="B109" s="30"/>
      <c r="C109" s="39"/>
      <c r="D109" s="30"/>
      <c r="E109" s="29">
        <v>14981.33</v>
      </c>
      <c r="F109" s="29">
        <v>0</v>
      </c>
      <c r="G109" s="17"/>
    </row>
    <row r="110" spans="1:7" x14ac:dyDescent="0.35">
      <c r="A110" s="36" t="s">
        <v>46</v>
      </c>
      <c r="B110" s="30"/>
      <c r="C110" s="39"/>
      <c r="D110" s="30"/>
      <c r="E110" s="29">
        <v>10000</v>
      </c>
      <c r="F110" s="29">
        <v>10000</v>
      </c>
      <c r="G110" s="17"/>
    </row>
    <row r="111" spans="1:7" x14ac:dyDescent="0.35">
      <c r="A111" s="33" t="s">
        <v>49</v>
      </c>
      <c r="B111" s="30"/>
      <c r="C111" s="38"/>
      <c r="D111" s="30"/>
      <c r="E111" s="37">
        <f>SUM(E112:E114)</f>
        <v>21643237.615706019</v>
      </c>
      <c r="F111" s="34"/>
      <c r="G111" s="17"/>
    </row>
    <row r="112" spans="1:7" x14ac:dyDescent="0.35">
      <c r="A112" s="36" t="s">
        <v>48</v>
      </c>
      <c r="B112" s="30"/>
      <c r="C112" s="35"/>
      <c r="D112" s="30"/>
      <c r="E112" s="29">
        <v>21630447.73105602</v>
      </c>
      <c r="F112" s="34"/>
      <c r="G112" s="17"/>
    </row>
    <row r="113" spans="1:7" x14ac:dyDescent="0.35">
      <c r="A113" s="36" t="s">
        <v>47</v>
      </c>
      <c r="B113" s="30"/>
      <c r="C113" s="35"/>
      <c r="D113" s="30"/>
      <c r="E113" s="29">
        <v>0</v>
      </c>
      <c r="F113" s="34"/>
      <c r="G113" s="17"/>
    </row>
    <row r="114" spans="1:7" x14ac:dyDescent="0.35">
      <c r="A114" s="36" t="s">
        <v>46</v>
      </c>
      <c r="B114" s="30"/>
      <c r="C114" s="35"/>
      <c r="D114" s="30"/>
      <c r="E114" s="29">
        <v>12789.88465</v>
      </c>
      <c r="F114" s="34"/>
      <c r="G114" s="17"/>
    </row>
    <row r="115" spans="1:7" x14ac:dyDescent="0.35">
      <c r="A115" s="33" t="s">
        <v>45</v>
      </c>
      <c r="B115" s="30"/>
      <c r="C115" s="31"/>
      <c r="D115" s="30"/>
      <c r="E115" s="29">
        <v>0</v>
      </c>
      <c r="F115" s="29">
        <v>0</v>
      </c>
      <c r="G115" s="17"/>
    </row>
    <row r="116" spans="1:7" x14ac:dyDescent="0.35">
      <c r="A116" s="32" t="s">
        <v>44</v>
      </c>
      <c r="B116" s="30"/>
      <c r="C116" s="31"/>
      <c r="D116" s="30"/>
      <c r="E116" s="29">
        <v>0</v>
      </c>
      <c r="F116" s="29">
        <v>12789.88465</v>
      </c>
      <c r="G116" s="17"/>
    </row>
    <row r="117" spans="1:7" ht="15" thickBot="1" x14ac:dyDescent="0.4">
      <c r="A117" s="28"/>
      <c r="B117" s="17"/>
      <c r="C117" s="28"/>
      <c r="D117" s="17"/>
      <c r="E117" s="27"/>
      <c r="F117" s="27"/>
      <c r="G117" s="17"/>
    </row>
    <row r="118" spans="1:7" ht="16" thickBot="1" x14ac:dyDescent="0.4">
      <c r="A118" s="26" t="s">
        <v>43</v>
      </c>
      <c r="B118" s="24"/>
      <c r="C118" s="25"/>
      <c r="D118" s="24"/>
      <c r="E118" s="23">
        <f>E87+E90+SUM(E94:E98)+SUM(E105:E106)+E116</f>
        <v>363942971.06198758</v>
      </c>
      <c r="F118" s="22">
        <f>F87+F90+SUM(F94:F97)+F101+SUM(F105:F106)+F116</f>
        <v>249927143.97429553</v>
      </c>
      <c r="G118" s="17"/>
    </row>
    <row r="119" spans="1:7" x14ac:dyDescent="0.35">
      <c r="A119" s="9"/>
      <c r="B119" s="17"/>
      <c r="C119" s="17"/>
      <c r="D119" s="17"/>
      <c r="E119" s="17"/>
      <c r="F119" s="12"/>
      <c r="G119" s="17"/>
    </row>
    <row r="120" spans="1:7" x14ac:dyDescent="0.35">
      <c r="A120" s="17"/>
      <c r="B120" s="17"/>
      <c r="C120" s="17"/>
      <c r="D120" s="17"/>
      <c r="E120" s="17"/>
      <c r="F120" s="12"/>
      <c r="G120" s="17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7265625" bestFit="1" customWidth="1"/>
    <col min="5" max="5" width="13.54296875" bestFit="1" customWidth="1"/>
  </cols>
  <sheetData>
    <row r="1" spans="1:5" ht="20.5" thickBot="1" x14ac:dyDescent="0.4">
      <c r="A1" s="2" t="s">
        <v>136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45107</v>
      </c>
    </row>
    <row r="3" spans="1:5" ht="28.5" thickBot="1" x14ac:dyDescent="0.4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134</v>
      </c>
      <c r="B5" s="77"/>
      <c r="C5" s="88"/>
      <c r="D5" s="77"/>
      <c r="E5" s="81">
        <f>SUM(E9:E10,E15)</f>
        <v>570799132.83076072</v>
      </c>
    </row>
    <row r="6" spans="1:5" x14ac:dyDescent="0.35">
      <c r="A6" s="80"/>
      <c r="B6" s="12"/>
      <c r="C6" s="12"/>
      <c r="D6" s="12"/>
      <c r="E6" s="66"/>
    </row>
    <row r="7" spans="1:5" x14ac:dyDescent="0.35">
      <c r="A7" s="79" t="s">
        <v>25</v>
      </c>
      <c r="B7" s="83"/>
      <c r="C7" s="84"/>
      <c r="D7" s="83"/>
      <c r="E7" s="76">
        <v>308018659.09041888</v>
      </c>
    </row>
    <row r="8" spans="1:5" x14ac:dyDescent="0.35">
      <c r="A8" s="79" t="s">
        <v>23</v>
      </c>
      <c r="B8" s="83"/>
      <c r="C8" s="84"/>
      <c r="D8" s="83"/>
      <c r="E8" s="76">
        <v>13310144.671697734</v>
      </c>
    </row>
    <row r="9" spans="1:5" x14ac:dyDescent="0.35">
      <c r="A9" s="79" t="s">
        <v>21</v>
      </c>
      <c r="B9" s="83"/>
      <c r="C9" s="84"/>
      <c r="D9" s="83"/>
      <c r="E9" s="86">
        <f>E7-E8</f>
        <v>294708514.41872114</v>
      </c>
    </row>
    <row r="10" spans="1:5" x14ac:dyDescent="0.35">
      <c r="A10" s="79" t="s">
        <v>19</v>
      </c>
      <c r="B10" s="83"/>
      <c r="C10" s="84"/>
      <c r="D10" s="83"/>
      <c r="E10" s="86">
        <f>SUM(E11:E14)</f>
        <v>263842951.61590135</v>
      </c>
    </row>
    <row r="11" spans="1:5" x14ac:dyDescent="0.35">
      <c r="A11" s="87" t="s">
        <v>133</v>
      </c>
      <c r="B11" s="83"/>
      <c r="C11" s="84"/>
      <c r="D11" s="83"/>
      <c r="E11" s="76">
        <v>79027291.628211632</v>
      </c>
    </row>
    <row r="12" spans="1:5" x14ac:dyDescent="0.35">
      <c r="A12" s="87" t="s">
        <v>132</v>
      </c>
      <c r="B12" s="83"/>
      <c r="C12" s="84"/>
      <c r="D12" s="83"/>
      <c r="E12" s="76">
        <v>31720045.373186961</v>
      </c>
    </row>
    <row r="13" spans="1:5" x14ac:dyDescent="0.35">
      <c r="A13" s="87" t="s">
        <v>131</v>
      </c>
      <c r="B13" s="83"/>
      <c r="C13" s="84"/>
      <c r="D13" s="83"/>
      <c r="E13" s="76">
        <v>98175472.21623297</v>
      </c>
    </row>
    <row r="14" spans="1:5" x14ac:dyDescent="0.35">
      <c r="A14" s="87" t="s">
        <v>130</v>
      </c>
      <c r="B14" s="83"/>
      <c r="C14" s="84"/>
      <c r="D14" s="83"/>
      <c r="E14" s="76">
        <v>54920142.398269765</v>
      </c>
    </row>
    <row r="15" spans="1:5" x14ac:dyDescent="0.35">
      <c r="A15" s="79" t="s">
        <v>17</v>
      </c>
      <c r="B15" s="83"/>
      <c r="C15" s="84"/>
      <c r="D15" s="83"/>
      <c r="E15" s="86">
        <f>SUM(E16:E18)</f>
        <v>12247666.796138246</v>
      </c>
    </row>
    <row r="16" spans="1:5" x14ac:dyDescent="0.35">
      <c r="A16" s="85"/>
      <c r="B16" s="83"/>
      <c r="C16" s="84"/>
      <c r="D16" s="83"/>
      <c r="E16" s="76">
        <v>11316932.51735747</v>
      </c>
    </row>
    <row r="17" spans="1:5" x14ac:dyDescent="0.35">
      <c r="A17" s="85"/>
      <c r="B17" s="83"/>
      <c r="C17" s="84"/>
      <c r="D17" s="83"/>
      <c r="E17" s="76">
        <v>764078.21634453628</v>
      </c>
    </row>
    <row r="18" spans="1:5" x14ac:dyDescent="0.35">
      <c r="A18" s="85"/>
      <c r="B18" s="83"/>
      <c r="C18" s="84"/>
      <c r="D18" s="83"/>
      <c r="E18" s="76">
        <v>166656.06243623781</v>
      </c>
    </row>
    <row r="19" spans="1:5" x14ac:dyDescent="0.35">
      <c r="A19" s="80"/>
      <c r="B19" s="12"/>
      <c r="C19" s="12"/>
      <c r="D19" s="12"/>
      <c r="E19" s="66"/>
    </row>
    <row r="20" spans="1:5" x14ac:dyDescent="0.35">
      <c r="A20" s="82" t="s">
        <v>129</v>
      </c>
      <c r="B20" s="77"/>
      <c r="C20" s="78"/>
      <c r="D20" s="77"/>
      <c r="E20" s="81">
        <f>SUM(E24:E30)</f>
        <v>532790440.98586756</v>
      </c>
    </row>
    <row r="21" spans="1:5" x14ac:dyDescent="0.35">
      <c r="A21" s="80"/>
      <c r="B21" s="12"/>
      <c r="C21" s="12"/>
      <c r="D21" s="12"/>
      <c r="E21" s="66"/>
    </row>
    <row r="22" spans="1:5" x14ac:dyDescent="0.35">
      <c r="A22" s="79" t="s">
        <v>12</v>
      </c>
      <c r="B22" s="83"/>
      <c r="C22" s="84"/>
      <c r="D22" s="83"/>
      <c r="E22" s="76">
        <v>287082859.44557053</v>
      </c>
    </row>
    <row r="23" spans="1:5" x14ac:dyDescent="0.35">
      <c r="A23" s="79" t="s">
        <v>128</v>
      </c>
      <c r="B23" s="83"/>
      <c r="C23" s="84"/>
      <c r="D23" s="83"/>
      <c r="E23" s="76">
        <v>10454750.884230172</v>
      </c>
    </row>
    <row r="24" spans="1:5" x14ac:dyDescent="0.35">
      <c r="A24" s="79" t="s">
        <v>9</v>
      </c>
      <c r="B24" s="83"/>
      <c r="C24" s="84"/>
      <c r="D24" s="83"/>
      <c r="E24" s="86">
        <f>E22-E23</f>
        <v>276628108.56134033</v>
      </c>
    </row>
    <row r="25" spans="1:5" x14ac:dyDescent="0.35">
      <c r="A25" s="79" t="s">
        <v>8</v>
      </c>
      <c r="B25" s="83"/>
      <c r="C25" s="84"/>
      <c r="D25" s="83"/>
      <c r="E25" s="76">
        <v>208927851.17222533</v>
      </c>
    </row>
    <row r="26" spans="1:5" x14ac:dyDescent="0.35">
      <c r="A26" s="79" t="s">
        <v>7</v>
      </c>
      <c r="B26" s="83"/>
      <c r="C26" s="84"/>
      <c r="D26" s="83"/>
      <c r="E26" s="76">
        <v>113194.54584054969</v>
      </c>
    </row>
    <row r="27" spans="1:5" x14ac:dyDescent="0.35">
      <c r="A27" s="79" t="s">
        <v>6</v>
      </c>
      <c r="B27" s="83"/>
      <c r="C27" s="84"/>
      <c r="D27" s="83"/>
      <c r="E27" s="76">
        <v>10318401.476572506</v>
      </c>
    </row>
    <row r="28" spans="1:5" x14ac:dyDescent="0.35">
      <c r="A28" s="79" t="s">
        <v>5</v>
      </c>
      <c r="B28" s="83"/>
      <c r="C28" s="84"/>
      <c r="D28" s="83"/>
      <c r="E28" s="76">
        <v>30813002.475017868</v>
      </c>
    </row>
    <row r="29" spans="1:5" x14ac:dyDescent="0.35">
      <c r="A29" s="79" t="s">
        <v>4</v>
      </c>
      <c r="B29" s="83"/>
      <c r="C29" s="84"/>
      <c r="D29" s="83"/>
      <c r="E29" s="76">
        <v>2462793.9651922714</v>
      </c>
    </row>
    <row r="30" spans="1:5" x14ac:dyDescent="0.35">
      <c r="A30" s="79" t="s">
        <v>3</v>
      </c>
      <c r="B30" s="83"/>
      <c r="C30" s="84"/>
      <c r="D30" s="83"/>
      <c r="E30" s="86">
        <f>SUM(E31:E33)</f>
        <v>3527088.7896787054</v>
      </c>
    </row>
    <row r="31" spans="1:5" x14ac:dyDescent="0.35">
      <c r="A31" s="85"/>
      <c r="B31" s="83"/>
      <c r="C31" s="84"/>
      <c r="D31" s="83"/>
      <c r="E31" s="76">
        <v>2437606.0615519555</v>
      </c>
    </row>
    <row r="32" spans="1:5" x14ac:dyDescent="0.35">
      <c r="A32" s="85"/>
      <c r="B32" s="83"/>
      <c r="C32" s="84"/>
      <c r="D32" s="83"/>
      <c r="E32" s="76">
        <v>102476.89808674972</v>
      </c>
    </row>
    <row r="33" spans="1:5" x14ac:dyDescent="0.35">
      <c r="A33" s="85"/>
      <c r="B33" s="83"/>
      <c r="C33" s="84"/>
      <c r="D33" s="83"/>
      <c r="E33" s="76">
        <v>987005.83003999991</v>
      </c>
    </row>
    <row r="34" spans="1:5" x14ac:dyDescent="0.35">
      <c r="A34" s="80"/>
      <c r="B34" s="12"/>
      <c r="C34" s="12"/>
      <c r="D34" s="12"/>
      <c r="E34" s="66"/>
    </row>
    <row r="35" spans="1:5" x14ac:dyDescent="0.35">
      <c r="A35" s="82" t="s">
        <v>127</v>
      </c>
      <c r="B35" s="77"/>
      <c r="C35" s="78"/>
      <c r="D35" s="77"/>
      <c r="E35" s="81">
        <f>E5-E20</f>
        <v>38008691.844893157</v>
      </c>
    </row>
    <row r="36" spans="1:5" x14ac:dyDescent="0.35">
      <c r="A36" s="80"/>
      <c r="B36" s="12"/>
      <c r="C36" s="12"/>
      <c r="D36" s="12"/>
      <c r="E36" s="66"/>
    </row>
    <row r="37" spans="1:5" x14ac:dyDescent="0.35">
      <c r="A37" s="79" t="s">
        <v>126</v>
      </c>
      <c r="B37" s="77"/>
      <c r="C37" s="78"/>
      <c r="D37" s="77"/>
      <c r="E37" s="76">
        <v>-599945.84841000009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81640625" bestFit="1" customWidth="1"/>
    <col min="2" max="2" width="19.26953125" bestFit="1" customWidth="1"/>
    <col min="3" max="3" width="14" bestFit="1" customWidth="1"/>
    <col min="4" max="4" width="16" bestFit="1" customWidth="1"/>
    <col min="5" max="5" width="14" bestFit="1" customWidth="1"/>
    <col min="6" max="6" width="8.7265625" bestFit="1" customWidth="1"/>
    <col min="7" max="7" width="16" bestFit="1" customWidth="1"/>
    <col min="8" max="8" width="11.81640625" bestFit="1" customWidth="1"/>
    <col min="9" max="9" width="14" bestFit="1" customWidth="1"/>
  </cols>
  <sheetData>
    <row r="1" spans="1:9" ht="15" customHeight="1" thickBot="1" x14ac:dyDescent="0.4">
      <c r="A1" s="119" t="s">
        <v>190</v>
      </c>
      <c r="B1" s="118">
        <v>45107</v>
      </c>
      <c r="C1" s="21"/>
      <c r="D1" s="20"/>
      <c r="E1" s="21"/>
      <c r="F1" s="21"/>
      <c r="G1" s="21"/>
      <c r="H1" s="20"/>
      <c r="I1" s="20"/>
    </row>
    <row r="2" spans="1:9" ht="15" thickBot="1" x14ac:dyDescent="0.4">
      <c r="A2" s="117"/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15" t="s">
        <v>189</v>
      </c>
      <c r="B3" s="114">
        <f>SUM(B4:B5)</f>
        <v>3690690275.8950577</v>
      </c>
      <c r="C3" s="17"/>
      <c r="D3" s="17"/>
      <c r="E3" s="17"/>
      <c r="F3" s="17"/>
      <c r="G3" s="17"/>
      <c r="H3" s="17"/>
      <c r="I3" s="17"/>
    </row>
    <row r="4" spans="1:9" x14ac:dyDescent="0.35">
      <c r="A4" s="113" t="s">
        <v>26</v>
      </c>
      <c r="B4" s="112">
        <f>C14+C24+C35+C42+C53+C64+C75+C83+C90</f>
        <v>2117002416.956389</v>
      </c>
      <c r="C4" s="17"/>
      <c r="D4" s="17"/>
      <c r="E4" s="17"/>
      <c r="F4" s="17"/>
      <c r="G4" s="17"/>
      <c r="H4" s="17"/>
      <c r="I4" s="17"/>
    </row>
    <row r="5" spans="1:9" ht="15" thickBot="1" x14ac:dyDescent="0.4">
      <c r="A5" s="111" t="s">
        <v>184</v>
      </c>
      <c r="B5" s="110">
        <f>D14+D24+D35+D42+D53+D64+D75+D83+D90</f>
        <v>1573687858.9386687</v>
      </c>
      <c r="C5" s="17"/>
      <c r="D5" s="17"/>
      <c r="E5" s="17"/>
      <c r="F5" s="17"/>
      <c r="G5" s="17"/>
      <c r="H5" s="17"/>
      <c r="I5" s="17"/>
    </row>
    <row r="6" spans="1:9" ht="15" thickBot="1" x14ac:dyDescent="0.4">
      <c r="A6" s="17"/>
      <c r="B6" s="116"/>
      <c r="C6" s="17"/>
      <c r="D6" s="17"/>
      <c r="E6" s="17"/>
      <c r="F6" s="17"/>
      <c r="G6" s="17"/>
      <c r="H6" s="17"/>
      <c r="I6" s="17"/>
    </row>
    <row r="7" spans="1:9" x14ac:dyDescent="0.35">
      <c r="A7" s="115" t="s">
        <v>188</v>
      </c>
      <c r="B7" s="114">
        <f>SUM(B8:B9)</f>
        <v>18700854.183229852</v>
      </c>
      <c r="C7" s="17"/>
      <c r="D7" s="17"/>
      <c r="E7" s="17"/>
      <c r="F7" s="17"/>
      <c r="G7" s="17"/>
      <c r="H7" s="17"/>
      <c r="I7" s="17"/>
    </row>
    <row r="8" spans="1:9" x14ac:dyDescent="0.35">
      <c r="A8" s="113" t="s">
        <v>26</v>
      </c>
      <c r="B8" s="112">
        <f>F14+F24+F35+F42+F53+F64+F75+F83+F90</f>
        <v>1123893.647541051</v>
      </c>
      <c r="C8" s="17"/>
      <c r="D8" s="17"/>
      <c r="E8" s="17"/>
      <c r="F8" s="17"/>
      <c r="G8" s="17"/>
      <c r="H8" s="17"/>
      <c r="I8" s="17"/>
    </row>
    <row r="9" spans="1:9" ht="15" thickBot="1" x14ac:dyDescent="0.4">
      <c r="A9" s="111" t="s">
        <v>184</v>
      </c>
      <c r="B9" s="110">
        <f>G14+G24+G35+G42+G53+G64+G75+G83+G90</f>
        <v>17576960.535688803</v>
      </c>
      <c r="C9" s="17"/>
      <c r="D9" s="17"/>
      <c r="E9" s="17"/>
      <c r="F9" s="17"/>
      <c r="G9" s="17"/>
      <c r="H9" s="17"/>
      <c r="I9" s="17"/>
    </row>
    <row r="10" spans="1:9" ht="15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94" t="s">
        <v>187</v>
      </c>
      <c r="B11" s="196" t="s">
        <v>71</v>
      </c>
      <c r="C11" s="198" t="s">
        <v>186</v>
      </c>
      <c r="D11" s="198"/>
      <c r="E11" s="198"/>
      <c r="F11" s="198" t="s">
        <v>185</v>
      </c>
      <c r="G11" s="198"/>
      <c r="H11" s="198"/>
      <c r="I11" s="192" t="s">
        <v>0</v>
      </c>
    </row>
    <row r="12" spans="1:9" ht="26.5" thickBot="1" x14ac:dyDescent="0.4">
      <c r="A12" s="195"/>
      <c r="B12" s="197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3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24</v>
      </c>
      <c r="B14" s="106"/>
      <c r="C14" s="101">
        <f>SUM(C15:C22)</f>
        <v>96722173.162581697</v>
      </c>
      <c r="D14" s="101">
        <f>SUM(D15:D22)</f>
        <v>237146695.82058483</v>
      </c>
      <c r="E14" s="101">
        <f t="shared" ref="E14:E22" si="0">SUM(C14:D14)</f>
        <v>333868868.98316652</v>
      </c>
      <c r="F14" s="101">
        <f>SUM(F15:F22)</f>
        <v>0</v>
      </c>
      <c r="G14" s="101">
        <f>SUM(G15:G22)</f>
        <v>17959568</v>
      </c>
      <c r="H14" s="101">
        <f t="shared" ref="H14:H22" si="1">SUM(F14:G14)</f>
        <v>17959568</v>
      </c>
      <c r="I14" s="101">
        <f t="shared" ref="I14:I22" si="2">E14+H14</f>
        <v>351828436.98316652</v>
      </c>
    </row>
    <row r="15" spans="1:9" x14ac:dyDescent="0.35">
      <c r="A15" s="100" t="s">
        <v>183</v>
      </c>
      <c r="B15" s="99"/>
      <c r="C15" s="41">
        <v>87451772.851012826</v>
      </c>
      <c r="D15" s="41">
        <v>207358736.38128582</v>
      </c>
      <c r="E15" s="98">
        <f t="shared" si="0"/>
        <v>294810509.23229861</v>
      </c>
      <c r="F15" s="41">
        <v>0</v>
      </c>
      <c r="G15" s="41">
        <v>16076328</v>
      </c>
      <c r="H15" s="98">
        <f t="shared" si="1"/>
        <v>16076328</v>
      </c>
      <c r="I15" s="98">
        <f t="shared" si="2"/>
        <v>310886837.23229861</v>
      </c>
    </row>
    <row r="16" spans="1:9" x14ac:dyDescent="0.35">
      <c r="A16" s="100" t="s">
        <v>182</v>
      </c>
      <c r="B16" s="99"/>
      <c r="C16" s="41">
        <v>3159.3087195121871</v>
      </c>
      <c r="D16" s="41">
        <v>0</v>
      </c>
      <c r="E16" s="98">
        <f t="shared" si="0"/>
        <v>3159.3087195121871</v>
      </c>
      <c r="F16" s="41">
        <v>0</v>
      </c>
      <c r="G16" s="41">
        <v>0</v>
      </c>
      <c r="H16" s="98">
        <f t="shared" si="1"/>
        <v>0</v>
      </c>
      <c r="I16" s="98">
        <f t="shared" si="2"/>
        <v>3159.3087195121871</v>
      </c>
    </row>
    <row r="17" spans="1:9" x14ac:dyDescent="0.35">
      <c r="A17" s="100" t="s">
        <v>181</v>
      </c>
      <c r="B17" s="99"/>
      <c r="C17" s="41">
        <v>87</v>
      </c>
      <c r="D17" s="41">
        <v>35221.06</v>
      </c>
      <c r="E17" s="98">
        <f t="shared" si="0"/>
        <v>35308.06</v>
      </c>
      <c r="F17" s="41">
        <v>0</v>
      </c>
      <c r="G17" s="41">
        <v>0</v>
      </c>
      <c r="H17" s="98">
        <f t="shared" si="1"/>
        <v>0</v>
      </c>
      <c r="I17" s="98">
        <f t="shared" si="2"/>
        <v>35308.06</v>
      </c>
    </row>
    <row r="18" spans="1:9" x14ac:dyDescent="0.35">
      <c r="A18" s="100" t="s">
        <v>180</v>
      </c>
      <c r="B18" s="99"/>
      <c r="C18" s="41">
        <v>359491.26321890054</v>
      </c>
      <c r="D18" s="41">
        <v>2119292.1798101384</v>
      </c>
      <c r="E18" s="98">
        <f t="shared" si="0"/>
        <v>2478783.4430290391</v>
      </c>
      <c r="F18" s="41">
        <v>0</v>
      </c>
      <c r="G18" s="41">
        <v>85834</v>
      </c>
      <c r="H18" s="98">
        <f t="shared" si="1"/>
        <v>85834</v>
      </c>
      <c r="I18" s="98">
        <f t="shared" si="2"/>
        <v>2564617.4430290391</v>
      </c>
    </row>
    <row r="19" spans="1:9" x14ac:dyDescent="0.35">
      <c r="A19" s="100" t="s">
        <v>179</v>
      </c>
      <c r="B19" s="99"/>
      <c r="C19" s="41">
        <v>3092399.7184934001</v>
      </c>
      <c r="D19" s="41">
        <v>7761637.4739991352</v>
      </c>
      <c r="E19" s="98">
        <f t="shared" si="0"/>
        <v>10854037.192492535</v>
      </c>
      <c r="F19" s="41">
        <v>0</v>
      </c>
      <c r="G19" s="41">
        <v>0</v>
      </c>
      <c r="H19" s="98">
        <f t="shared" si="1"/>
        <v>0</v>
      </c>
      <c r="I19" s="98">
        <f t="shared" si="2"/>
        <v>10854037.192492535</v>
      </c>
    </row>
    <row r="20" spans="1:9" x14ac:dyDescent="0.35">
      <c r="A20" s="100" t="s">
        <v>172</v>
      </c>
      <c r="B20" s="99"/>
      <c r="C20" s="41">
        <v>0</v>
      </c>
      <c r="D20" s="41">
        <v>0</v>
      </c>
      <c r="E20" s="98">
        <f t="shared" si="0"/>
        <v>0</v>
      </c>
      <c r="F20" s="41">
        <v>0</v>
      </c>
      <c r="G20" s="41">
        <v>0</v>
      </c>
      <c r="H20" s="98">
        <f t="shared" si="1"/>
        <v>0</v>
      </c>
      <c r="I20" s="98">
        <f t="shared" si="2"/>
        <v>0</v>
      </c>
    </row>
    <row r="21" spans="1:9" x14ac:dyDescent="0.35">
      <c r="A21" s="100" t="s">
        <v>171</v>
      </c>
      <c r="B21" s="99"/>
      <c r="C21" s="41">
        <v>5813014.1268003481</v>
      </c>
      <c r="D21" s="41">
        <v>19869554.646948814</v>
      </c>
      <c r="E21" s="98">
        <f t="shared" si="0"/>
        <v>25682568.773749162</v>
      </c>
      <c r="F21" s="41">
        <v>0</v>
      </c>
      <c r="G21" s="41">
        <v>1797406</v>
      </c>
      <c r="H21" s="98">
        <f t="shared" si="1"/>
        <v>1797406</v>
      </c>
      <c r="I21" s="98">
        <f t="shared" si="2"/>
        <v>27479974.773749162</v>
      </c>
    </row>
    <row r="22" spans="1:9" x14ac:dyDescent="0.35">
      <c r="A22" s="100" t="s">
        <v>178</v>
      </c>
      <c r="B22" s="99"/>
      <c r="C22" s="41">
        <v>2248.8943367152801</v>
      </c>
      <c r="D22" s="41">
        <v>2254.0785409263699</v>
      </c>
      <c r="E22" s="98">
        <f t="shared" si="0"/>
        <v>4502.9728776416505</v>
      </c>
      <c r="F22" s="41">
        <v>0</v>
      </c>
      <c r="G22" s="41">
        <v>0</v>
      </c>
      <c r="H22" s="98">
        <f t="shared" si="1"/>
        <v>0</v>
      </c>
      <c r="I22" s="98">
        <f t="shared" si="2"/>
        <v>4502.9728776416505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22</v>
      </c>
      <c r="B24" s="106"/>
      <c r="C24" s="101">
        <f>SUM(C25:C33)</f>
        <v>72128342.457152754</v>
      </c>
      <c r="D24" s="101">
        <f>SUM(D25:D33)</f>
        <v>164575823.84126928</v>
      </c>
      <c r="E24" s="101">
        <f t="shared" ref="E24:E33" si="3">SUM(C24:D24)</f>
        <v>236704166.29842204</v>
      </c>
      <c r="F24" s="101">
        <f>SUM(F25:F33)</f>
        <v>186819.996878359</v>
      </c>
      <c r="G24" s="101">
        <f>SUM(G25:G33)</f>
        <v>9437198.4732516408</v>
      </c>
      <c r="H24" s="101">
        <f t="shared" ref="H24:H33" si="4">SUM(F24:G24)</f>
        <v>9624018.4701300003</v>
      </c>
      <c r="I24" s="101">
        <f t="shared" ref="I24:I33" si="5">E24+H24</f>
        <v>246328184.76855204</v>
      </c>
    </row>
    <row r="25" spans="1:9" x14ac:dyDescent="0.35">
      <c r="A25" s="100" t="s">
        <v>177</v>
      </c>
      <c r="B25" s="99"/>
      <c r="C25" s="41">
        <v>53849727.188528545</v>
      </c>
      <c r="D25" s="41">
        <v>136191142.82021165</v>
      </c>
      <c r="E25" s="98">
        <f t="shared" si="3"/>
        <v>190040870.00874019</v>
      </c>
      <c r="F25" s="41">
        <v>0</v>
      </c>
      <c r="G25" s="41">
        <v>9277477</v>
      </c>
      <c r="H25" s="98">
        <f t="shared" si="4"/>
        <v>9277477</v>
      </c>
      <c r="I25" s="98">
        <f t="shared" si="5"/>
        <v>199318347.00874019</v>
      </c>
    </row>
    <row r="26" spans="1:9" x14ac:dyDescent="0.35">
      <c r="A26" s="100" t="s">
        <v>176</v>
      </c>
      <c r="B26" s="99"/>
      <c r="C26" s="41">
        <v>269122.57754987432</v>
      </c>
      <c r="D26" s="41">
        <v>81185.745770125694</v>
      </c>
      <c r="E26" s="98">
        <f t="shared" si="3"/>
        <v>350308.32332000002</v>
      </c>
      <c r="F26" s="41">
        <v>0</v>
      </c>
      <c r="G26" s="41">
        <v>0</v>
      </c>
      <c r="H26" s="98">
        <f t="shared" si="4"/>
        <v>0</v>
      </c>
      <c r="I26" s="98">
        <f t="shared" si="5"/>
        <v>350308.32332000002</v>
      </c>
    </row>
    <row r="27" spans="1:9" x14ac:dyDescent="0.35">
      <c r="A27" s="100" t="s">
        <v>175</v>
      </c>
      <c r="B27" s="99"/>
      <c r="C27" s="41">
        <v>351904.48914505262</v>
      </c>
      <c r="D27" s="41">
        <v>416486.60986494779</v>
      </c>
      <c r="E27" s="98">
        <f t="shared" si="3"/>
        <v>768391.09901000047</v>
      </c>
      <c r="F27" s="41">
        <v>0</v>
      </c>
      <c r="G27" s="41">
        <v>0</v>
      </c>
      <c r="H27" s="98">
        <f t="shared" si="4"/>
        <v>0</v>
      </c>
      <c r="I27" s="98">
        <f t="shared" si="5"/>
        <v>768391.09901000047</v>
      </c>
    </row>
    <row r="28" spans="1:9" x14ac:dyDescent="0.35">
      <c r="A28" s="100" t="s">
        <v>174</v>
      </c>
      <c r="B28" s="99"/>
      <c r="C28" s="41">
        <v>9119599.273106249</v>
      </c>
      <c r="D28" s="41">
        <v>8500387.7006550953</v>
      </c>
      <c r="E28" s="98">
        <f t="shared" si="3"/>
        <v>17619986.973761342</v>
      </c>
      <c r="F28" s="41">
        <v>0</v>
      </c>
      <c r="G28" s="41">
        <v>0</v>
      </c>
      <c r="H28" s="98">
        <f t="shared" si="4"/>
        <v>0</v>
      </c>
      <c r="I28" s="98">
        <f t="shared" si="5"/>
        <v>17619986.973761342</v>
      </c>
    </row>
    <row r="29" spans="1:9" x14ac:dyDescent="0.35">
      <c r="A29" s="100" t="s">
        <v>173</v>
      </c>
      <c r="B29" s="99"/>
      <c r="C29" s="41">
        <v>160226.88068308201</v>
      </c>
      <c r="D29" s="41">
        <v>18339.890966430488</v>
      </c>
      <c r="E29" s="98">
        <f t="shared" si="3"/>
        <v>178566.77164951249</v>
      </c>
      <c r="F29" s="41">
        <v>0</v>
      </c>
      <c r="G29" s="41">
        <v>0</v>
      </c>
      <c r="H29" s="98">
        <f t="shared" si="4"/>
        <v>0</v>
      </c>
      <c r="I29" s="98">
        <f t="shared" si="5"/>
        <v>178566.77164951249</v>
      </c>
    </row>
    <row r="30" spans="1:9" x14ac:dyDescent="0.35">
      <c r="A30" s="100" t="s">
        <v>172</v>
      </c>
      <c r="B30" s="99"/>
      <c r="C30" s="41">
        <v>171323.26828719801</v>
      </c>
      <c r="D30" s="41">
        <v>126979.155592802</v>
      </c>
      <c r="E30" s="98">
        <f t="shared" si="3"/>
        <v>298302.42388000002</v>
      </c>
      <c r="F30" s="41">
        <v>0</v>
      </c>
      <c r="G30" s="41">
        <v>0</v>
      </c>
      <c r="H30" s="98">
        <f t="shared" si="4"/>
        <v>0</v>
      </c>
      <c r="I30" s="98">
        <f t="shared" si="5"/>
        <v>298302.42388000002</v>
      </c>
    </row>
    <row r="31" spans="1:9" x14ac:dyDescent="0.35">
      <c r="A31" s="100" t="s">
        <v>171</v>
      </c>
      <c r="B31" s="99"/>
      <c r="C31" s="41">
        <v>3666776.8109501018</v>
      </c>
      <c r="D31" s="41">
        <v>14614487.597258989</v>
      </c>
      <c r="E31" s="98">
        <f t="shared" si="3"/>
        <v>18281264.408209089</v>
      </c>
      <c r="F31" s="41">
        <v>0</v>
      </c>
      <c r="G31" s="41">
        <v>0</v>
      </c>
      <c r="H31" s="98">
        <f t="shared" si="4"/>
        <v>0</v>
      </c>
      <c r="I31" s="98">
        <f t="shared" si="5"/>
        <v>18281264.408209089</v>
      </c>
    </row>
    <row r="32" spans="1:9" x14ac:dyDescent="0.35">
      <c r="A32" s="100" t="s">
        <v>170</v>
      </c>
      <c r="B32" s="99"/>
      <c r="C32" s="41">
        <v>745344.54188617482</v>
      </c>
      <c r="D32" s="41">
        <v>4139419.2596538197</v>
      </c>
      <c r="E32" s="98">
        <f t="shared" si="3"/>
        <v>4884763.8015399948</v>
      </c>
      <c r="F32" s="41">
        <v>186819.996878359</v>
      </c>
      <c r="G32" s="41">
        <v>159721.473251641</v>
      </c>
      <c r="H32" s="98">
        <f t="shared" si="4"/>
        <v>346541.47013000003</v>
      </c>
      <c r="I32" s="98">
        <f t="shared" si="5"/>
        <v>5231305.271669995</v>
      </c>
    </row>
    <row r="33" spans="1:9" x14ac:dyDescent="0.35">
      <c r="A33" s="100" t="s">
        <v>137</v>
      </c>
      <c r="B33" s="99"/>
      <c r="C33" s="41">
        <v>3794317.4270164701</v>
      </c>
      <c r="D33" s="41">
        <v>487395.06129540614</v>
      </c>
      <c r="E33" s="98">
        <f t="shared" si="3"/>
        <v>4281712.4883118765</v>
      </c>
      <c r="F33" s="41">
        <v>0</v>
      </c>
      <c r="G33" s="41">
        <v>0</v>
      </c>
      <c r="H33" s="98">
        <f t="shared" si="4"/>
        <v>0</v>
      </c>
      <c r="I33" s="98">
        <f t="shared" si="5"/>
        <v>4281712.4883118765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20</v>
      </c>
      <c r="B35" s="102"/>
      <c r="C35" s="101">
        <f>SUM(C36:C40)</f>
        <v>346449105.19419515</v>
      </c>
      <c r="D35" s="101">
        <f>SUM(D36:D40)</f>
        <v>193420376.22578537</v>
      </c>
      <c r="E35" s="101">
        <f t="shared" ref="E35:E40" si="6">SUM(C35:D35)</f>
        <v>539869481.41998053</v>
      </c>
      <c r="F35" s="101">
        <f>SUM(F36:F40)</f>
        <v>858547.12163143163</v>
      </c>
      <c r="G35" s="101">
        <f>SUM(G36:G40)</f>
        <v>20058712.068368528</v>
      </c>
      <c r="H35" s="101">
        <f t="shared" ref="H35:H40" si="7">SUM(F35:G35)</f>
        <v>20917259.18999996</v>
      </c>
      <c r="I35" s="101">
        <f t="shared" ref="I35:I40" si="8">E35+H35</f>
        <v>560786740.60998046</v>
      </c>
    </row>
    <row r="36" spans="1:9" x14ac:dyDescent="0.35">
      <c r="A36" s="100" t="s">
        <v>169</v>
      </c>
      <c r="B36" s="99"/>
      <c r="C36" s="41">
        <v>316873714.55096972</v>
      </c>
      <c r="D36" s="41">
        <v>180944996.95109981</v>
      </c>
      <c r="E36" s="98">
        <f t="shared" si="6"/>
        <v>497818711.50206953</v>
      </c>
      <c r="F36" s="41">
        <v>34885.588754674704</v>
      </c>
      <c r="G36" s="41">
        <v>8743996.3812453244</v>
      </c>
      <c r="H36" s="98">
        <f t="shared" si="7"/>
        <v>8778881.9699999988</v>
      </c>
      <c r="I36" s="98">
        <f t="shared" si="8"/>
        <v>506597593.4720695</v>
      </c>
    </row>
    <row r="37" spans="1:9" x14ac:dyDescent="0.35">
      <c r="A37" s="100" t="s">
        <v>168</v>
      </c>
      <c r="B37" s="99"/>
      <c r="C37" s="41">
        <v>9113602.9671567027</v>
      </c>
      <c r="D37" s="41">
        <v>4862927.5347873485</v>
      </c>
      <c r="E37" s="98">
        <f t="shared" si="6"/>
        <v>13976530.50194405</v>
      </c>
      <c r="F37" s="41">
        <v>705784.71840665897</v>
      </c>
      <c r="G37" s="41">
        <v>14102494.681593301</v>
      </c>
      <c r="H37" s="98">
        <f t="shared" si="7"/>
        <v>14808279.399999959</v>
      </c>
      <c r="I37" s="98">
        <f t="shared" si="8"/>
        <v>28784809.901944011</v>
      </c>
    </row>
    <row r="38" spans="1:9" x14ac:dyDescent="0.35">
      <c r="A38" s="100" t="s">
        <v>167</v>
      </c>
      <c r="B38" s="99"/>
      <c r="C38" s="41">
        <v>40812.220403354288</v>
      </c>
      <c r="D38" s="41">
        <v>114470.39223648564</v>
      </c>
      <c r="E38" s="98">
        <f t="shared" si="6"/>
        <v>155282.61263983994</v>
      </c>
      <c r="F38" s="41">
        <v>0</v>
      </c>
      <c r="G38" s="41">
        <v>0</v>
      </c>
      <c r="H38" s="98">
        <f t="shared" si="7"/>
        <v>0</v>
      </c>
      <c r="I38" s="98">
        <f t="shared" si="8"/>
        <v>155282.61263983994</v>
      </c>
    </row>
    <row r="39" spans="1:9" x14ac:dyDescent="0.35">
      <c r="A39" s="100" t="s">
        <v>166</v>
      </c>
      <c r="B39" s="99"/>
      <c r="C39" s="41">
        <v>1165520.747180244</v>
      </c>
      <c r="D39" s="41">
        <v>3383839.6920479313</v>
      </c>
      <c r="E39" s="98">
        <f t="shared" si="6"/>
        <v>4549360.4392281752</v>
      </c>
      <c r="F39" s="41">
        <v>117876.814470098</v>
      </c>
      <c r="G39" s="41">
        <v>-2787778.9944700981</v>
      </c>
      <c r="H39" s="98">
        <f t="shared" si="7"/>
        <v>-2669902.1800000002</v>
      </c>
      <c r="I39" s="98">
        <f t="shared" si="8"/>
        <v>1879458.259228175</v>
      </c>
    </row>
    <row r="40" spans="1:9" x14ac:dyDescent="0.35">
      <c r="A40" s="100" t="s">
        <v>137</v>
      </c>
      <c r="B40" s="99"/>
      <c r="C40" s="41">
        <v>19255454.708485149</v>
      </c>
      <c r="D40" s="41">
        <v>4114141.6556138196</v>
      </c>
      <c r="E40" s="98">
        <f t="shared" si="6"/>
        <v>23369596.36409897</v>
      </c>
      <c r="F40" s="41">
        <v>0</v>
      </c>
      <c r="G40" s="41">
        <v>0</v>
      </c>
      <c r="H40" s="98">
        <f t="shared" si="7"/>
        <v>0</v>
      </c>
      <c r="I40" s="98">
        <f t="shared" si="8"/>
        <v>23369596.36409897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18</v>
      </c>
      <c r="B42" s="102"/>
      <c r="C42" s="101">
        <f>SUM(C43:C51)</f>
        <v>1441717733.6236329</v>
      </c>
      <c r="D42" s="101">
        <f>SUM(D43:D51)</f>
        <v>731702472.35290766</v>
      </c>
      <c r="E42" s="101">
        <f t="shared" ref="E42:E51" si="9">SUM(C42:D42)</f>
        <v>2173420205.9765406</v>
      </c>
      <c r="F42" s="101">
        <f>SUM(F43:F51)</f>
        <v>0</v>
      </c>
      <c r="G42" s="101">
        <f>SUM(G43:G51)</f>
        <v>-30943367</v>
      </c>
      <c r="H42" s="101">
        <f t="shared" ref="H42:H51" si="10">SUM(F42:G42)</f>
        <v>-30943367</v>
      </c>
      <c r="I42" s="101">
        <f t="shared" ref="I42:I51" si="11">E42+H42</f>
        <v>2142476838.9765406</v>
      </c>
    </row>
    <row r="43" spans="1:9" x14ac:dyDescent="0.35">
      <c r="A43" s="100" t="s">
        <v>165</v>
      </c>
      <c r="B43" s="99"/>
      <c r="C43" s="41">
        <v>658843826.13006306</v>
      </c>
      <c r="D43" s="41">
        <v>303893388.79038149</v>
      </c>
      <c r="E43" s="98">
        <f t="shared" si="9"/>
        <v>962737214.92044449</v>
      </c>
      <c r="F43" s="41">
        <v>0</v>
      </c>
      <c r="G43" s="41">
        <v>0</v>
      </c>
      <c r="H43" s="98">
        <f t="shared" si="10"/>
        <v>0</v>
      </c>
      <c r="I43" s="98">
        <f t="shared" si="11"/>
        <v>962737214.92044449</v>
      </c>
    </row>
    <row r="44" spans="1:9" x14ac:dyDescent="0.35">
      <c r="A44" s="100" t="s">
        <v>164</v>
      </c>
      <c r="B44" s="99"/>
      <c r="C44" s="41">
        <v>182864886.92260489</v>
      </c>
      <c r="D44" s="41">
        <v>76480242.747858629</v>
      </c>
      <c r="E44" s="98">
        <f t="shared" si="9"/>
        <v>259345129.6704635</v>
      </c>
      <c r="F44" s="41">
        <v>0</v>
      </c>
      <c r="G44" s="41">
        <v>0</v>
      </c>
      <c r="H44" s="98">
        <f t="shared" si="10"/>
        <v>0</v>
      </c>
      <c r="I44" s="98">
        <f t="shared" si="11"/>
        <v>259345129.6704635</v>
      </c>
    </row>
    <row r="45" spans="1:9" x14ac:dyDescent="0.35">
      <c r="A45" s="100" t="s">
        <v>163</v>
      </c>
      <c r="B45" s="99"/>
      <c r="C45" s="41">
        <v>63286252.910243928</v>
      </c>
      <c r="D45" s="41">
        <v>63119185.560338907</v>
      </c>
      <c r="E45" s="98">
        <f t="shared" si="9"/>
        <v>126405438.47058284</v>
      </c>
      <c r="F45" s="41">
        <v>0</v>
      </c>
      <c r="G45" s="41">
        <v>3003809</v>
      </c>
      <c r="H45" s="98">
        <f t="shared" si="10"/>
        <v>3003809</v>
      </c>
      <c r="I45" s="98">
        <f t="shared" si="11"/>
        <v>129409247.47058284</v>
      </c>
    </row>
    <row r="46" spans="1:9" x14ac:dyDescent="0.35">
      <c r="A46" s="100" t="s">
        <v>162</v>
      </c>
      <c r="B46" s="99"/>
      <c r="C46" s="41">
        <v>446585219.16774726</v>
      </c>
      <c r="D46" s="41">
        <v>200213974.18905923</v>
      </c>
      <c r="E46" s="98">
        <f t="shared" si="9"/>
        <v>646799193.35680652</v>
      </c>
      <c r="F46" s="41">
        <v>0</v>
      </c>
      <c r="G46" s="41">
        <v>0</v>
      </c>
      <c r="H46" s="98">
        <f t="shared" si="10"/>
        <v>0</v>
      </c>
      <c r="I46" s="98">
        <f t="shared" si="11"/>
        <v>646799193.35680652</v>
      </c>
    </row>
    <row r="47" spans="1:9" x14ac:dyDescent="0.35">
      <c r="A47" s="100" t="s">
        <v>161</v>
      </c>
      <c r="B47" s="99"/>
      <c r="C47" s="41">
        <v>13601878.30347796</v>
      </c>
      <c r="D47" s="41">
        <v>16757999.968573881</v>
      </c>
      <c r="E47" s="98">
        <f t="shared" si="9"/>
        <v>30359878.272051841</v>
      </c>
      <c r="F47" s="41">
        <v>0</v>
      </c>
      <c r="G47" s="41">
        <v>0</v>
      </c>
      <c r="H47" s="98">
        <f t="shared" si="10"/>
        <v>0</v>
      </c>
      <c r="I47" s="98">
        <f t="shared" si="11"/>
        <v>30359878.272051841</v>
      </c>
    </row>
    <row r="48" spans="1:9" x14ac:dyDescent="0.35">
      <c r="A48" s="100" t="s">
        <v>160</v>
      </c>
      <c r="B48" s="99"/>
      <c r="C48" s="41">
        <v>34127609.120242387</v>
      </c>
      <c r="D48" s="41">
        <v>48458700.158194348</v>
      </c>
      <c r="E48" s="98">
        <f t="shared" si="9"/>
        <v>82586309.278436735</v>
      </c>
      <c r="F48" s="41">
        <v>0</v>
      </c>
      <c r="G48" s="41">
        <v>-33947176</v>
      </c>
      <c r="H48" s="98">
        <f t="shared" si="10"/>
        <v>-33947176</v>
      </c>
      <c r="I48" s="98">
        <f t="shared" si="11"/>
        <v>48639133.278436735</v>
      </c>
    </row>
    <row r="49" spans="1:9" x14ac:dyDescent="0.35">
      <c r="A49" s="100" t="s">
        <v>159</v>
      </c>
      <c r="B49" s="99"/>
      <c r="C49" s="41">
        <v>16401904.580812801</v>
      </c>
      <c r="D49" s="41">
        <v>13564834.79430116</v>
      </c>
      <c r="E49" s="98">
        <f t="shared" si="9"/>
        <v>29966739.37511396</v>
      </c>
      <c r="F49" s="41">
        <v>0</v>
      </c>
      <c r="G49" s="41">
        <v>0</v>
      </c>
      <c r="H49" s="98">
        <f t="shared" si="10"/>
        <v>0</v>
      </c>
      <c r="I49" s="98">
        <f t="shared" si="11"/>
        <v>29966739.37511396</v>
      </c>
    </row>
    <row r="50" spans="1:9" x14ac:dyDescent="0.35">
      <c r="A50" s="100" t="s">
        <v>158</v>
      </c>
      <c r="B50" s="99"/>
      <c r="C50" s="41">
        <v>721897.59227031213</v>
      </c>
      <c r="D50" s="41">
        <v>4444593.5704771066</v>
      </c>
      <c r="E50" s="98">
        <f t="shared" si="9"/>
        <v>5166491.1627474185</v>
      </c>
      <c r="F50" s="41">
        <v>0</v>
      </c>
      <c r="G50" s="41">
        <v>0</v>
      </c>
      <c r="H50" s="98">
        <f t="shared" si="10"/>
        <v>0</v>
      </c>
      <c r="I50" s="98">
        <f t="shared" si="11"/>
        <v>5166491.1627474185</v>
      </c>
    </row>
    <row r="51" spans="1:9" x14ac:dyDescent="0.35">
      <c r="A51" s="100" t="s">
        <v>137</v>
      </c>
      <c r="B51" s="99"/>
      <c r="C51" s="41">
        <v>25284258.896170437</v>
      </c>
      <c r="D51" s="41">
        <v>4769552.5737228794</v>
      </c>
      <c r="E51" s="98">
        <f t="shared" si="9"/>
        <v>30053811.469893318</v>
      </c>
      <c r="F51" s="41">
        <v>0</v>
      </c>
      <c r="G51" s="41">
        <v>0</v>
      </c>
      <c r="H51" s="98">
        <f t="shared" si="10"/>
        <v>0</v>
      </c>
      <c r="I51" s="98">
        <f t="shared" si="11"/>
        <v>30053811.469893318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16</v>
      </c>
      <c r="B53" s="102"/>
      <c r="C53" s="101">
        <f>SUM(C54:C62)</f>
        <v>13949877.819127113</v>
      </c>
      <c r="D53" s="101">
        <f>SUM(D54:D62)</f>
        <v>33450524.882694904</v>
      </c>
      <c r="E53" s="101">
        <f t="shared" ref="E53:E62" si="12">SUM(C53:D53)</f>
        <v>47400402.701822013</v>
      </c>
      <c r="F53" s="101">
        <f>SUM(F54:F62)</f>
        <v>0</v>
      </c>
      <c r="G53" s="101">
        <f>SUM(G54:G62)</f>
        <v>-7036860</v>
      </c>
      <c r="H53" s="101">
        <f t="shared" ref="H53:H62" si="13">SUM(F53:G53)</f>
        <v>-7036860</v>
      </c>
      <c r="I53" s="101">
        <f t="shared" ref="I53:I62" si="14">E53+H53</f>
        <v>40363542.701822013</v>
      </c>
    </row>
    <row r="54" spans="1:9" x14ac:dyDescent="0.35">
      <c r="A54" s="100" t="s">
        <v>157</v>
      </c>
      <c r="B54" s="99"/>
      <c r="C54" s="41">
        <v>9769658.6660878211</v>
      </c>
      <c r="D54" s="41">
        <v>23314622.621492669</v>
      </c>
      <c r="E54" s="98">
        <f t="shared" si="12"/>
        <v>33084281.28758049</v>
      </c>
      <c r="F54" s="41">
        <v>0</v>
      </c>
      <c r="G54" s="41">
        <v>-7036860</v>
      </c>
      <c r="H54" s="98">
        <f t="shared" si="13"/>
        <v>-7036860</v>
      </c>
      <c r="I54" s="98">
        <f t="shared" si="14"/>
        <v>26047421.28758049</v>
      </c>
    </row>
    <row r="55" spans="1:9" x14ac:dyDescent="0.35">
      <c r="A55" s="100" t="s">
        <v>156</v>
      </c>
      <c r="B55" s="99"/>
      <c r="C55" s="41">
        <v>5324.5949000000001</v>
      </c>
      <c r="D55" s="41">
        <v>2674286.5495008067</v>
      </c>
      <c r="E55" s="98">
        <f t="shared" si="12"/>
        <v>2679611.1444008066</v>
      </c>
      <c r="F55" s="41">
        <v>0</v>
      </c>
      <c r="G55" s="41">
        <v>0</v>
      </c>
      <c r="H55" s="98">
        <f t="shared" si="13"/>
        <v>0</v>
      </c>
      <c r="I55" s="98">
        <f t="shared" si="14"/>
        <v>2679611.1444008066</v>
      </c>
    </row>
    <row r="56" spans="1:9" x14ac:dyDescent="0.35">
      <c r="A56" s="100" t="s">
        <v>155</v>
      </c>
      <c r="B56" s="99"/>
      <c r="C56" s="41">
        <v>25976.46921930894</v>
      </c>
      <c r="D56" s="41">
        <v>1749553.64075</v>
      </c>
      <c r="E56" s="98">
        <f t="shared" si="12"/>
        <v>1775530.1099693091</v>
      </c>
      <c r="F56" s="41">
        <v>0</v>
      </c>
      <c r="G56" s="41">
        <v>0</v>
      </c>
      <c r="H56" s="98">
        <f t="shared" si="13"/>
        <v>0</v>
      </c>
      <c r="I56" s="98">
        <f t="shared" si="14"/>
        <v>1775530.1099693091</v>
      </c>
    </row>
    <row r="57" spans="1:9" x14ac:dyDescent="0.35">
      <c r="A57" s="100" t="s">
        <v>154</v>
      </c>
      <c r="B57" s="99"/>
      <c r="C57" s="41">
        <v>2326628.576209235</v>
      </c>
      <c r="D57" s="41">
        <v>5708286.3850427959</v>
      </c>
      <c r="E57" s="98">
        <f t="shared" si="12"/>
        <v>8034914.9612520309</v>
      </c>
      <c r="F57" s="41">
        <v>0</v>
      </c>
      <c r="G57" s="41">
        <v>0</v>
      </c>
      <c r="H57" s="98">
        <f t="shared" si="13"/>
        <v>0</v>
      </c>
      <c r="I57" s="98">
        <f t="shared" si="14"/>
        <v>8034914.9612520309</v>
      </c>
    </row>
    <row r="58" spans="1:9" x14ac:dyDescent="0.35">
      <c r="A58" s="100" t="s">
        <v>153</v>
      </c>
      <c r="B58" s="99"/>
      <c r="C58" s="41">
        <v>0</v>
      </c>
      <c r="D58" s="41">
        <v>0</v>
      </c>
      <c r="E58" s="98">
        <f t="shared" si="12"/>
        <v>0</v>
      </c>
      <c r="F58" s="41">
        <v>0</v>
      </c>
      <c r="G58" s="41">
        <v>0</v>
      </c>
      <c r="H58" s="98">
        <f t="shared" si="13"/>
        <v>0</v>
      </c>
      <c r="I58" s="98">
        <f t="shared" si="14"/>
        <v>0</v>
      </c>
    </row>
    <row r="59" spans="1:9" x14ac:dyDescent="0.35">
      <c r="A59" s="100" t="s">
        <v>152</v>
      </c>
      <c r="B59" s="99"/>
      <c r="C59" s="41">
        <v>443559.03215567145</v>
      </c>
      <c r="D59" s="41">
        <v>3244.5991899999999</v>
      </c>
      <c r="E59" s="98">
        <f t="shared" si="12"/>
        <v>446803.63134567143</v>
      </c>
      <c r="F59" s="41">
        <v>0</v>
      </c>
      <c r="G59" s="41">
        <v>0</v>
      </c>
      <c r="H59" s="98">
        <f t="shared" si="13"/>
        <v>0</v>
      </c>
      <c r="I59" s="98">
        <f t="shared" si="14"/>
        <v>446803.63134567143</v>
      </c>
    </row>
    <row r="60" spans="1:9" x14ac:dyDescent="0.35">
      <c r="A60" s="100" t="s">
        <v>151</v>
      </c>
      <c r="B60" s="99"/>
      <c r="C60" s="41">
        <v>0</v>
      </c>
      <c r="D60" s="41">
        <v>0</v>
      </c>
      <c r="E60" s="98">
        <f t="shared" si="12"/>
        <v>0</v>
      </c>
      <c r="F60" s="41">
        <v>0</v>
      </c>
      <c r="G60" s="41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150</v>
      </c>
      <c r="B61" s="99"/>
      <c r="C61" s="41">
        <v>0</v>
      </c>
      <c r="D61" s="41">
        <v>0</v>
      </c>
      <c r="E61" s="98">
        <f t="shared" si="12"/>
        <v>0</v>
      </c>
      <c r="F61" s="41">
        <v>0</v>
      </c>
      <c r="G61" s="41">
        <v>0</v>
      </c>
      <c r="H61" s="98">
        <f t="shared" si="13"/>
        <v>0</v>
      </c>
      <c r="I61" s="98">
        <f t="shared" si="14"/>
        <v>0</v>
      </c>
    </row>
    <row r="62" spans="1:9" x14ac:dyDescent="0.35">
      <c r="A62" s="100" t="s">
        <v>137</v>
      </c>
      <c r="B62" s="99"/>
      <c r="C62" s="41">
        <v>1378730.480555075</v>
      </c>
      <c r="D62" s="41">
        <v>531.08671863515406</v>
      </c>
      <c r="E62" s="98">
        <f t="shared" si="12"/>
        <v>1379261.5672737102</v>
      </c>
      <c r="F62" s="41">
        <v>0</v>
      </c>
      <c r="G62" s="41">
        <v>0</v>
      </c>
      <c r="H62" s="98">
        <f t="shared" si="13"/>
        <v>0</v>
      </c>
      <c r="I62" s="98">
        <f t="shared" si="14"/>
        <v>1379261.5672737102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15</v>
      </c>
      <c r="B64" s="102"/>
      <c r="C64" s="101">
        <f>SUM(C65:C73)</f>
        <v>3609747.6698835706</v>
      </c>
      <c r="D64" s="101">
        <f>SUM(D65:D73)</f>
        <v>8449649.0075214338</v>
      </c>
      <c r="E64" s="101">
        <f t="shared" ref="E64:E73" si="15">SUM(C64:D64)</f>
        <v>12059396.677405003</v>
      </c>
      <c r="F64" s="101">
        <f>SUM(F65:F73)</f>
        <v>0</v>
      </c>
      <c r="G64" s="101">
        <f>SUM(G65:G73)</f>
        <v>3687361</v>
      </c>
      <c r="H64" s="101">
        <f t="shared" ref="H64:H73" si="16">SUM(F64:G64)</f>
        <v>3687361</v>
      </c>
      <c r="I64" s="101">
        <f t="shared" ref="I64:I73" si="17">E64+H64</f>
        <v>15746757.677405003</v>
      </c>
    </row>
    <row r="65" spans="1:9" x14ac:dyDescent="0.35">
      <c r="A65" s="100" t="s">
        <v>157</v>
      </c>
      <c r="B65" s="99"/>
      <c r="C65" s="41">
        <v>30574.5446036252</v>
      </c>
      <c r="D65" s="41">
        <v>19872.820066374799</v>
      </c>
      <c r="E65" s="98">
        <f t="shared" si="15"/>
        <v>50447.364669999995</v>
      </c>
      <c r="F65" s="41">
        <v>0</v>
      </c>
      <c r="G65" s="41">
        <v>0</v>
      </c>
      <c r="H65" s="98">
        <f t="shared" si="16"/>
        <v>0</v>
      </c>
      <c r="I65" s="98">
        <f t="shared" si="17"/>
        <v>50447.364669999995</v>
      </c>
    </row>
    <row r="66" spans="1:9" x14ac:dyDescent="0.35">
      <c r="A66" s="100" t="s">
        <v>156</v>
      </c>
      <c r="B66" s="99"/>
      <c r="C66" s="41">
        <v>0</v>
      </c>
      <c r="D66" s="41">
        <v>1250578</v>
      </c>
      <c r="E66" s="98">
        <f t="shared" si="15"/>
        <v>1250578</v>
      </c>
      <c r="F66" s="41">
        <v>0</v>
      </c>
      <c r="G66" s="41">
        <v>1483344</v>
      </c>
      <c r="H66" s="98">
        <f t="shared" si="16"/>
        <v>1483344</v>
      </c>
      <c r="I66" s="98">
        <f t="shared" si="17"/>
        <v>2733922</v>
      </c>
    </row>
    <row r="67" spans="1:9" x14ac:dyDescent="0.35">
      <c r="A67" s="100" t="s">
        <v>155</v>
      </c>
      <c r="B67" s="99"/>
      <c r="C67" s="41">
        <v>0</v>
      </c>
      <c r="D67" s="41">
        <v>0</v>
      </c>
      <c r="E67" s="98">
        <f t="shared" si="15"/>
        <v>0</v>
      </c>
      <c r="F67" s="41">
        <v>0</v>
      </c>
      <c r="G67" s="41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154</v>
      </c>
      <c r="B68" s="99"/>
      <c r="C68" s="41">
        <v>1892124.6332297858</v>
      </c>
      <c r="D68" s="41">
        <v>3765264.6286535463</v>
      </c>
      <c r="E68" s="98">
        <f t="shared" si="15"/>
        <v>5657389.2618833324</v>
      </c>
      <c r="F68" s="41">
        <v>0</v>
      </c>
      <c r="G68" s="41">
        <v>1233231</v>
      </c>
      <c r="H68" s="98">
        <f t="shared" si="16"/>
        <v>1233231</v>
      </c>
      <c r="I68" s="98">
        <f t="shared" si="17"/>
        <v>6890620.2618833324</v>
      </c>
    </row>
    <row r="69" spans="1:9" x14ac:dyDescent="0.35">
      <c r="A69" s="100" t="s">
        <v>153</v>
      </c>
      <c r="B69" s="99"/>
      <c r="C69" s="41">
        <v>525644.8168221208</v>
      </c>
      <c r="D69" s="41">
        <v>2353801.9740272574</v>
      </c>
      <c r="E69" s="98">
        <f t="shared" si="15"/>
        <v>2879446.7908493783</v>
      </c>
      <c r="F69" s="41">
        <v>0</v>
      </c>
      <c r="G69" s="41">
        <v>0</v>
      </c>
      <c r="H69" s="98">
        <f t="shared" si="16"/>
        <v>0</v>
      </c>
      <c r="I69" s="98">
        <f t="shared" si="17"/>
        <v>2879446.7908493783</v>
      </c>
    </row>
    <row r="70" spans="1:9" x14ac:dyDescent="0.35">
      <c r="A70" s="100" t="s">
        <v>152</v>
      </c>
      <c r="B70" s="99"/>
      <c r="C70" s="41">
        <v>1047228.28262</v>
      </c>
      <c r="D70" s="41">
        <v>0</v>
      </c>
      <c r="E70" s="98">
        <f t="shared" si="15"/>
        <v>1047228.28262</v>
      </c>
      <c r="F70" s="41">
        <v>0</v>
      </c>
      <c r="G70" s="41">
        <v>0</v>
      </c>
      <c r="H70" s="98">
        <f t="shared" si="16"/>
        <v>0</v>
      </c>
      <c r="I70" s="98">
        <f t="shared" si="17"/>
        <v>1047228.28262</v>
      </c>
    </row>
    <row r="71" spans="1:9" x14ac:dyDescent="0.35">
      <c r="A71" s="100" t="s">
        <v>151</v>
      </c>
      <c r="B71" s="99"/>
      <c r="C71" s="41">
        <v>0</v>
      </c>
      <c r="D71" s="41">
        <v>0</v>
      </c>
      <c r="E71" s="98">
        <f t="shared" si="15"/>
        <v>0</v>
      </c>
      <c r="F71" s="41">
        <v>0</v>
      </c>
      <c r="G71" s="41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150</v>
      </c>
      <c r="B72" s="99"/>
      <c r="C72" s="41">
        <v>0</v>
      </c>
      <c r="D72" s="41">
        <v>0</v>
      </c>
      <c r="E72" s="98">
        <f t="shared" si="15"/>
        <v>0</v>
      </c>
      <c r="F72" s="41">
        <v>0</v>
      </c>
      <c r="G72" s="41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137</v>
      </c>
      <c r="B73" s="99"/>
      <c r="C73" s="41">
        <v>114175.39260803899</v>
      </c>
      <c r="D73" s="41">
        <v>1060131.5847742555</v>
      </c>
      <c r="E73" s="98">
        <f t="shared" si="15"/>
        <v>1174306.9773822946</v>
      </c>
      <c r="F73" s="41">
        <v>0</v>
      </c>
      <c r="G73" s="41">
        <v>970786</v>
      </c>
      <c r="H73" s="98">
        <f t="shared" si="16"/>
        <v>970786</v>
      </c>
      <c r="I73" s="98">
        <f t="shared" si="17"/>
        <v>2145092.9773822948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14</v>
      </c>
      <c r="B75" s="102"/>
      <c r="C75" s="101">
        <f>SUM(C76:C81)</f>
        <v>99778746.784445822</v>
      </c>
      <c r="D75" s="101">
        <f>SUM(D76:D81)</f>
        <v>125221148.08497244</v>
      </c>
      <c r="E75" s="101">
        <f t="shared" ref="E75:E81" si="18">SUM(C75:D75)</f>
        <v>224999894.86941826</v>
      </c>
      <c r="F75" s="101">
        <f>SUM(F76:F81)</f>
        <v>16998.153326568699</v>
      </c>
      <c r="G75" s="101">
        <f>SUM(G76:G81)</f>
        <v>618135.79966241133</v>
      </c>
      <c r="H75" s="101">
        <f t="shared" ref="H75:H81" si="19">SUM(F75:G75)</f>
        <v>635133.95298897999</v>
      </c>
      <c r="I75" s="101">
        <f t="shared" ref="I75:I81" si="20">E75+H75</f>
        <v>225635028.82240725</v>
      </c>
    </row>
    <row r="76" spans="1:9" x14ac:dyDescent="0.35">
      <c r="A76" s="100" t="s">
        <v>149</v>
      </c>
      <c r="B76" s="99"/>
      <c r="C76" s="41">
        <v>25878569.142408103</v>
      </c>
      <c r="D76" s="41">
        <v>9084876.1940148622</v>
      </c>
      <c r="E76" s="98">
        <f t="shared" si="18"/>
        <v>34963445.336422965</v>
      </c>
      <c r="F76" s="41">
        <v>1783.31547246898</v>
      </c>
      <c r="G76" s="41">
        <v>132363.93209651101</v>
      </c>
      <c r="H76" s="98">
        <f t="shared" si="19"/>
        <v>134147.24756897998</v>
      </c>
      <c r="I76" s="98">
        <f t="shared" si="20"/>
        <v>35097592.583991945</v>
      </c>
    </row>
    <row r="77" spans="1:9" x14ac:dyDescent="0.35">
      <c r="A77" s="100" t="s">
        <v>148</v>
      </c>
      <c r="B77" s="99"/>
      <c r="C77" s="41">
        <v>30669230.84878093</v>
      </c>
      <c r="D77" s="41">
        <v>91787782.260261387</v>
      </c>
      <c r="E77" s="98">
        <f t="shared" si="18"/>
        <v>122457013.10904232</v>
      </c>
      <c r="F77" s="41">
        <v>13184.195017325301</v>
      </c>
      <c r="G77" s="41">
        <v>445312.80755267473</v>
      </c>
      <c r="H77" s="98">
        <f t="shared" si="19"/>
        <v>458497.00257000001</v>
      </c>
      <c r="I77" s="98">
        <f t="shared" si="20"/>
        <v>122915510.11161232</v>
      </c>
    </row>
    <row r="78" spans="1:9" x14ac:dyDescent="0.35">
      <c r="A78" s="100" t="s">
        <v>147</v>
      </c>
      <c r="B78" s="99"/>
      <c r="C78" s="41">
        <v>12230141.925604362</v>
      </c>
      <c r="D78" s="41">
        <v>8202484.0952946926</v>
      </c>
      <c r="E78" s="98">
        <f t="shared" si="18"/>
        <v>20432626.020899054</v>
      </c>
      <c r="F78" s="41">
        <v>0</v>
      </c>
      <c r="G78" s="41">
        <v>0</v>
      </c>
      <c r="H78" s="98">
        <f t="shared" si="19"/>
        <v>0</v>
      </c>
      <c r="I78" s="98">
        <f t="shared" si="20"/>
        <v>20432626.020899054</v>
      </c>
    </row>
    <row r="79" spans="1:9" x14ac:dyDescent="0.35">
      <c r="A79" s="100" t="s">
        <v>146</v>
      </c>
      <c r="B79" s="99"/>
      <c r="C79" s="41">
        <v>29751852.696378887</v>
      </c>
      <c r="D79" s="41">
        <v>14554897.081236679</v>
      </c>
      <c r="E79" s="98">
        <f t="shared" si="18"/>
        <v>44306749.777615562</v>
      </c>
      <c r="F79" s="41">
        <v>0</v>
      </c>
      <c r="G79" s="41">
        <v>0</v>
      </c>
      <c r="H79" s="98">
        <f t="shared" si="19"/>
        <v>0</v>
      </c>
      <c r="I79" s="98">
        <f t="shared" si="20"/>
        <v>44306749.777615562</v>
      </c>
    </row>
    <row r="80" spans="1:9" x14ac:dyDescent="0.35">
      <c r="A80" s="100" t="s">
        <v>145</v>
      </c>
      <c r="B80" s="99"/>
      <c r="C80" s="41">
        <v>0</v>
      </c>
      <c r="D80" s="41">
        <v>0</v>
      </c>
      <c r="E80" s="98">
        <f t="shared" si="18"/>
        <v>0</v>
      </c>
      <c r="F80" s="41">
        <v>0</v>
      </c>
      <c r="G80" s="41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137</v>
      </c>
      <c r="B81" s="99"/>
      <c r="C81" s="41">
        <v>1248952.171273547</v>
      </c>
      <c r="D81" s="41">
        <v>1591108.4541648254</v>
      </c>
      <c r="E81" s="98">
        <f t="shared" si="18"/>
        <v>2840060.6254383726</v>
      </c>
      <c r="F81" s="41">
        <v>2030.6428367744199</v>
      </c>
      <c r="G81" s="41">
        <v>40459.0600132256</v>
      </c>
      <c r="H81" s="98">
        <f t="shared" si="19"/>
        <v>42489.702850000023</v>
      </c>
      <c r="I81" s="98">
        <f t="shared" si="20"/>
        <v>2882550.3282883726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13</v>
      </c>
      <c r="B83" s="102"/>
      <c r="C83" s="101">
        <f>SUM(C84:C88)</f>
        <v>40499639.82394059</v>
      </c>
      <c r="D83" s="101">
        <f>SUM(D84:D88)</f>
        <v>51032629.944183588</v>
      </c>
      <c r="E83" s="101">
        <f t="shared" ref="E83:E88" si="21">SUM(C83:D83)</f>
        <v>91532269.768124178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91532269.768124178</v>
      </c>
    </row>
    <row r="84" spans="1:9" x14ac:dyDescent="0.35">
      <c r="A84" s="100" t="s">
        <v>144</v>
      </c>
      <c r="B84" s="99"/>
      <c r="C84" s="41">
        <v>2769943.3501497502</v>
      </c>
      <c r="D84" s="41">
        <v>35516949.327228874</v>
      </c>
      <c r="E84" s="98">
        <f t="shared" si="21"/>
        <v>38286892.677378625</v>
      </c>
      <c r="F84" s="41">
        <v>0</v>
      </c>
      <c r="G84" s="41">
        <v>0</v>
      </c>
      <c r="H84" s="98">
        <f t="shared" si="22"/>
        <v>0</v>
      </c>
      <c r="I84" s="98">
        <f t="shared" si="23"/>
        <v>38286892.677378625</v>
      </c>
    </row>
    <row r="85" spans="1:9" x14ac:dyDescent="0.35">
      <c r="A85" s="100" t="s">
        <v>143</v>
      </c>
      <c r="B85" s="99"/>
      <c r="C85" s="41">
        <v>18555634.639515225</v>
      </c>
      <c r="D85" s="41">
        <v>151770.676514772</v>
      </c>
      <c r="E85" s="98">
        <f t="shared" si="21"/>
        <v>18707405.316029996</v>
      </c>
      <c r="F85" s="41">
        <v>0</v>
      </c>
      <c r="G85" s="41">
        <v>0</v>
      </c>
      <c r="H85" s="98">
        <f t="shared" si="22"/>
        <v>0</v>
      </c>
      <c r="I85" s="98">
        <f t="shared" si="23"/>
        <v>18707405.316029996</v>
      </c>
    </row>
    <row r="86" spans="1:9" x14ac:dyDescent="0.35">
      <c r="A86" s="100" t="s">
        <v>142</v>
      </c>
      <c r="B86" s="99"/>
      <c r="C86" s="41">
        <v>1453314.1146690899</v>
      </c>
      <c r="D86" s="41">
        <v>966051.37807645905</v>
      </c>
      <c r="E86" s="98">
        <f t="shared" si="21"/>
        <v>2419365.492745549</v>
      </c>
      <c r="F86" s="41">
        <v>0</v>
      </c>
      <c r="G86" s="41">
        <v>0</v>
      </c>
      <c r="H86" s="98">
        <f t="shared" si="22"/>
        <v>0</v>
      </c>
      <c r="I86" s="98">
        <f t="shared" si="23"/>
        <v>2419365.492745549</v>
      </c>
    </row>
    <row r="87" spans="1:9" x14ac:dyDescent="0.35">
      <c r="A87" s="100" t="s">
        <v>141</v>
      </c>
      <c r="B87" s="99"/>
      <c r="C87" s="41">
        <v>7755383.9316021204</v>
      </c>
      <c r="D87" s="41">
        <v>21861570.763287887</v>
      </c>
      <c r="E87" s="98">
        <f t="shared" si="21"/>
        <v>29616954.694890007</v>
      </c>
      <c r="F87" s="41">
        <v>0</v>
      </c>
      <c r="G87" s="41">
        <v>0</v>
      </c>
      <c r="H87" s="98">
        <f t="shared" si="22"/>
        <v>0</v>
      </c>
      <c r="I87" s="98">
        <f t="shared" si="23"/>
        <v>29616954.694890007</v>
      </c>
    </row>
    <row r="88" spans="1:9" x14ac:dyDescent="0.35">
      <c r="A88" s="100" t="s">
        <v>137</v>
      </c>
      <c r="B88" s="99"/>
      <c r="C88" s="41">
        <v>9965363.7880044039</v>
      </c>
      <c r="D88" s="41">
        <v>-7463712.2009244002</v>
      </c>
      <c r="E88" s="98">
        <f t="shared" si="21"/>
        <v>2501651.5870800037</v>
      </c>
      <c r="F88" s="41">
        <v>0</v>
      </c>
      <c r="G88" s="41">
        <v>0</v>
      </c>
      <c r="H88" s="98">
        <f t="shared" si="22"/>
        <v>0</v>
      </c>
      <c r="I88" s="98">
        <f t="shared" si="23"/>
        <v>2501651.5870800037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11</v>
      </c>
      <c r="B90" s="102"/>
      <c r="C90" s="101">
        <f>SUM(C91:C94)</f>
        <v>2147050.4214296248</v>
      </c>
      <c r="D90" s="101">
        <f>SUM(D91:D94)</f>
        <v>28688538.778749198</v>
      </c>
      <c r="E90" s="101">
        <f>SUM(C90:D90)</f>
        <v>30835589.200178824</v>
      </c>
      <c r="F90" s="101">
        <f>SUM(F91:F94)</f>
        <v>61528.375704691702</v>
      </c>
      <c r="G90" s="101">
        <f>SUM(G91:G94)</f>
        <v>3796212.1944062263</v>
      </c>
      <c r="H90" s="101">
        <f>SUM(F90:G90)</f>
        <v>3857740.570110918</v>
      </c>
      <c r="I90" s="101">
        <f>E90+H90</f>
        <v>34693329.770289741</v>
      </c>
    </row>
    <row r="91" spans="1:9" x14ac:dyDescent="0.35">
      <c r="A91" s="100" t="s">
        <v>140</v>
      </c>
      <c r="B91" s="99"/>
      <c r="C91" s="41">
        <v>2147033.1668037698</v>
      </c>
      <c r="D91" s="41">
        <v>27837656.033375055</v>
      </c>
      <c r="E91" s="98">
        <f>SUM(C91:D91)</f>
        <v>29984689.200178824</v>
      </c>
      <c r="F91" s="41">
        <v>61528.375704691702</v>
      </c>
      <c r="G91" s="41">
        <v>3796212.1944062263</v>
      </c>
      <c r="H91" s="98">
        <f>SUM(F91:G91)</f>
        <v>3857740.570110918</v>
      </c>
      <c r="I91" s="98">
        <f>E91+H91</f>
        <v>33842429.770289741</v>
      </c>
    </row>
    <row r="92" spans="1:9" x14ac:dyDescent="0.35">
      <c r="A92" s="100" t="s">
        <v>139</v>
      </c>
      <c r="B92" s="99"/>
      <c r="C92" s="41">
        <v>0</v>
      </c>
      <c r="D92" s="41">
        <v>0</v>
      </c>
      <c r="E92" s="98">
        <f>SUM(C92:D92)</f>
        <v>0</v>
      </c>
      <c r="F92" s="41">
        <v>0</v>
      </c>
      <c r="G92" s="41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138</v>
      </c>
      <c r="B93" s="99"/>
      <c r="C93" s="41">
        <v>8.3543413527043793</v>
      </c>
      <c r="D93" s="41">
        <v>334591.645658647</v>
      </c>
      <c r="E93" s="98">
        <f>SUM(C93:D93)</f>
        <v>334599.99999999971</v>
      </c>
      <c r="F93" s="41">
        <v>0</v>
      </c>
      <c r="G93" s="41">
        <v>0</v>
      </c>
      <c r="H93" s="98">
        <f>SUM(F93:G93)</f>
        <v>0</v>
      </c>
      <c r="I93" s="98">
        <f>E93+H93</f>
        <v>334599.99999999971</v>
      </c>
    </row>
    <row r="94" spans="1:9" x14ac:dyDescent="0.35">
      <c r="A94" s="100" t="s">
        <v>137</v>
      </c>
      <c r="B94" s="99"/>
      <c r="C94" s="41">
        <v>8.9002845023265102</v>
      </c>
      <c r="D94" s="41">
        <v>516291.09971549799</v>
      </c>
      <c r="E94" s="98">
        <f>SUM(C94:D94)</f>
        <v>516300.00000000029</v>
      </c>
      <c r="F94" s="41">
        <v>0</v>
      </c>
      <c r="G94" s="41">
        <v>0</v>
      </c>
      <c r="H94" s="98">
        <f>SUM(F94:G94)</f>
        <v>0</v>
      </c>
      <c r="I94" s="98">
        <f>E94+H94</f>
        <v>516300.00000000029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7265625" bestFit="1" customWidth="1"/>
    <col min="3" max="3" width="5.7265625" customWidth="1"/>
    <col min="4" max="4" width="29.7265625" bestFit="1" customWidth="1"/>
    <col min="5" max="5" width="5.26953125" customWidth="1"/>
    <col min="6" max="6" width="11.26953125" bestFit="1" customWidth="1"/>
    <col min="7" max="7" width="12.54296875" bestFit="1" customWidth="1"/>
    <col min="8" max="8" width="19.453125" customWidth="1"/>
    <col min="9" max="9" width="14" bestFit="1" customWidth="1"/>
    <col min="10" max="10" width="12.26953125" bestFit="1" customWidth="1"/>
    <col min="11" max="11" width="14" bestFit="1" customWidth="1"/>
    <col min="12" max="12" width="19.453125" customWidth="1"/>
    <col min="13" max="13" width="14" bestFit="1" customWidth="1"/>
    <col min="14" max="14" width="12.26953125" bestFit="1" customWidth="1"/>
    <col min="15" max="15" width="14" bestFit="1" customWidth="1"/>
  </cols>
  <sheetData>
    <row r="1" spans="1:15" ht="20.5" thickBot="1" x14ac:dyDescent="0.4">
      <c r="A1" s="2" t="s">
        <v>209</v>
      </c>
      <c r="B1" s="21"/>
      <c r="C1" s="21"/>
      <c r="D1" s="20"/>
      <c r="E1" s="20"/>
      <c r="F1" s="184">
        <v>45107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17"/>
      <c r="B3" s="199" t="s">
        <v>208</v>
      </c>
      <c r="C3" s="105"/>
      <c r="D3" s="199" t="s">
        <v>207</v>
      </c>
      <c r="E3" s="105"/>
      <c r="F3" s="202" t="s">
        <v>33</v>
      </c>
      <c r="G3" s="203"/>
      <c r="H3" s="30"/>
      <c r="I3" s="206" t="s">
        <v>206</v>
      </c>
      <c r="J3" s="207"/>
      <c r="K3" s="208"/>
      <c r="L3" s="30"/>
      <c r="M3" s="206" t="s">
        <v>205</v>
      </c>
      <c r="N3" s="207"/>
      <c r="O3" s="208"/>
    </row>
    <row r="4" spans="1:15" x14ac:dyDescent="0.35">
      <c r="A4" s="17"/>
      <c r="B4" s="200" t="s">
        <v>204</v>
      </c>
      <c r="C4" s="105"/>
      <c r="D4" s="200"/>
      <c r="E4" s="105"/>
      <c r="F4" s="204"/>
      <c r="G4" s="205"/>
      <c r="H4" s="30"/>
      <c r="I4" s="209"/>
      <c r="J4" s="210"/>
      <c r="K4" s="211"/>
      <c r="L4" s="30"/>
      <c r="M4" s="209"/>
      <c r="N4" s="210"/>
      <c r="O4" s="211"/>
    </row>
    <row r="5" spans="1:15" ht="15" thickBot="1" x14ac:dyDescent="0.4">
      <c r="A5" s="17"/>
      <c r="B5" s="201"/>
      <c r="C5" s="105"/>
      <c r="D5" s="201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35">
      <c r="A6" s="17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5" thickBot="1" x14ac:dyDescent="0.4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194</v>
      </c>
      <c r="B10" s="120">
        <f>SUM(B18:B21)</f>
        <v>1832892147.5270119</v>
      </c>
      <c r="C10" s="12"/>
      <c r="D10" s="120">
        <f>SUM(D18:D21)</f>
        <v>-103495.41102298516</v>
      </c>
      <c r="E10" s="12"/>
      <c r="F10" s="120">
        <f>SUM(F18:F21)</f>
        <v>52993807.707169883</v>
      </c>
      <c r="G10" s="132"/>
      <c r="H10" s="30"/>
      <c r="I10" s="120">
        <f>SUM(I18:I21)</f>
        <v>1407459338.6607502</v>
      </c>
      <c r="J10" s="120">
        <f>SUM(J18:J21)</f>
        <v>19083.5394654796</v>
      </c>
      <c r="K10" s="120">
        <f>I10-J10</f>
        <v>1407440255.1212847</v>
      </c>
      <c r="L10" s="30"/>
      <c r="M10" s="120">
        <f>B10+F10+I10</f>
        <v>3293345293.8949318</v>
      </c>
      <c r="N10" s="120">
        <f>D10+J10</f>
        <v>-84411.871557505568</v>
      </c>
      <c r="O10" s="120">
        <f>M10-N10</f>
        <v>3293429705.7664895</v>
      </c>
    </row>
    <row r="11" spans="1:15" x14ac:dyDescent="0.35">
      <c r="A11" s="134" t="s">
        <v>197</v>
      </c>
      <c r="B11" s="121">
        <v>2315521.8774696072</v>
      </c>
      <c r="C11" s="12"/>
      <c r="D11" s="121">
        <v>3585765.1971471114</v>
      </c>
      <c r="E11" s="12"/>
      <c r="F11" s="121">
        <v>3817951.1731309453</v>
      </c>
      <c r="G11" s="132"/>
      <c r="H11" s="30"/>
      <c r="I11" s="121">
        <v>41224237.409594119</v>
      </c>
      <c r="J11" s="121">
        <v>0</v>
      </c>
      <c r="K11" s="120">
        <f>I11-J11</f>
        <v>41224237.409594119</v>
      </c>
      <c r="L11" s="30"/>
      <c r="M11" s="120">
        <f>B11+F11+I11</f>
        <v>47357710.46019467</v>
      </c>
      <c r="N11" s="120">
        <f>D11+J11</f>
        <v>3585765.1971471114</v>
      </c>
      <c r="O11" s="120">
        <f>M11-N11</f>
        <v>43771945.263047561</v>
      </c>
    </row>
    <row r="12" spans="1:15" x14ac:dyDescent="0.35">
      <c r="A12" s="134" t="s">
        <v>196</v>
      </c>
      <c r="B12" s="121">
        <v>-1093103.0020133704</v>
      </c>
      <c r="C12" s="12"/>
      <c r="D12" s="121">
        <v>-124109.3791285</v>
      </c>
      <c r="E12" s="12"/>
      <c r="F12" s="121">
        <v>109938.41222345293</v>
      </c>
      <c r="G12" s="132"/>
      <c r="H12" s="30"/>
      <c r="I12" s="121">
        <v>2350708</v>
      </c>
      <c r="J12" s="121">
        <v>0</v>
      </c>
      <c r="K12" s="120">
        <f>I12-J12</f>
        <v>2350708</v>
      </c>
      <c r="L12" s="30"/>
      <c r="M12" s="120">
        <f>B12+F12+I12</f>
        <v>1367543.4102100825</v>
      </c>
      <c r="N12" s="120">
        <f>D12+J12</f>
        <v>-124109.3791285</v>
      </c>
      <c r="O12" s="120">
        <f>M12-N12</f>
        <v>1491652.7893385827</v>
      </c>
    </row>
    <row r="13" spans="1:15" x14ac:dyDescent="0.35">
      <c r="A13" s="134" t="s">
        <v>195</v>
      </c>
      <c r="B13" s="121">
        <v>1641428.1542380338</v>
      </c>
      <c r="C13" s="12"/>
      <c r="D13" s="121">
        <v>372697.33354659949</v>
      </c>
      <c r="E13" s="12"/>
      <c r="F13" s="121">
        <v>355561.59071329777</v>
      </c>
      <c r="G13" s="132"/>
      <c r="H13" s="30"/>
      <c r="I13" s="121">
        <v>55277.99596</v>
      </c>
      <c r="J13" s="121">
        <v>0</v>
      </c>
      <c r="K13" s="120">
        <f>I13-J13</f>
        <v>55277.99596</v>
      </c>
      <c r="L13" s="30"/>
      <c r="M13" s="120">
        <f>B13+F13+I13</f>
        <v>2052267.7409113315</v>
      </c>
      <c r="N13" s="120">
        <f>D13+J13</f>
        <v>372697.33354659949</v>
      </c>
      <c r="O13" s="120">
        <f>M13-N13</f>
        <v>1679570.4073647321</v>
      </c>
    </row>
    <row r="14" spans="1:15" x14ac:dyDescent="0.35">
      <c r="A14" s="133" t="s">
        <v>0</v>
      </c>
      <c r="B14" s="120">
        <f>SUM(B10:B13)</f>
        <v>1835755994.556706</v>
      </c>
      <c r="C14" s="12"/>
      <c r="D14" s="120">
        <f>SUM(D10:D13)</f>
        <v>3730857.7405422255</v>
      </c>
      <c r="E14" s="12"/>
      <c r="F14" s="120">
        <f>SUM(F10:F13)</f>
        <v>57277258.883237578</v>
      </c>
      <c r="G14" s="132"/>
      <c r="H14" s="30"/>
      <c r="I14" s="120">
        <f>SUM(I10:I13)</f>
        <v>1451089562.0663042</v>
      </c>
      <c r="J14" s="120">
        <f>SUM(J10:J13)</f>
        <v>19083.5394654796</v>
      </c>
      <c r="K14" s="120">
        <f>SUM(K10:K13)</f>
        <v>1451070478.5268388</v>
      </c>
      <c r="L14" s="30"/>
      <c r="M14" s="120">
        <f>SUM(M10:M13)</f>
        <v>3344122815.506248</v>
      </c>
      <c r="N14" s="120">
        <f>SUM(N10:N13)</f>
        <v>3749941.2800077051</v>
      </c>
      <c r="O14" s="120">
        <f>SUM(O10:O13)</f>
        <v>3340372874.2262406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7"/>
      <c r="O15" s="130"/>
    </row>
    <row r="16" spans="1:15" ht="20.5" thickBot="1" x14ac:dyDescent="0.4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35">
      <c r="A18" s="126" t="s">
        <v>1</v>
      </c>
      <c r="B18" s="124">
        <v>-51942519.110094205</v>
      </c>
      <c r="C18" s="125"/>
      <c r="D18" s="124">
        <v>-1405719.1175846753</v>
      </c>
      <c r="E18" s="125"/>
      <c r="F18" s="124">
        <v>38120160.135262802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30"/>
      <c r="M18" s="120">
        <f>B18+F18+I18</f>
        <v>-13822358.974831402</v>
      </c>
      <c r="N18" s="120">
        <f>D18+J18</f>
        <v>-1405719.1175846753</v>
      </c>
      <c r="O18" s="120">
        <f>M18-N18</f>
        <v>-12416639.857246727</v>
      </c>
    </row>
    <row r="19" spans="1:15" x14ac:dyDescent="0.35">
      <c r="A19" s="126" t="s">
        <v>193</v>
      </c>
      <c r="B19" s="124">
        <v>238441832.65252575</v>
      </c>
      <c r="C19" s="125"/>
      <c r="D19" s="124">
        <v>1250294.9690774474</v>
      </c>
      <c r="E19" s="125"/>
      <c r="F19" s="124">
        <v>2602500.285418109</v>
      </c>
      <c r="G19" s="123" t="s">
        <v>276</v>
      </c>
      <c r="H19" s="122"/>
      <c r="I19" s="121">
        <v>13988711.45448589</v>
      </c>
      <c r="J19" s="121">
        <v>0</v>
      </c>
      <c r="K19" s="120">
        <f>I19-J19</f>
        <v>13988711.45448589</v>
      </c>
      <c r="L19" s="30"/>
      <c r="M19" s="120">
        <f>B19+F19+I19</f>
        <v>255033044.39242977</v>
      </c>
      <c r="N19" s="120">
        <f>D19+J19</f>
        <v>1250294.9690774474</v>
      </c>
      <c r="O19" s="120">
        <f>M19-N19</f>
        <v>253782749.42335233</v>
      </c>
    </row>
    <row r="20" spans="1:15" x14ac:dyDescent="0.35">
      <c r="A20" s="126" t="s">
        <v>192</v>
      </c>
      <c r="B20" s="124">
        <v>1554596037.9174805</v>
      </c>
      <c r="C20" s="125"/>
      <c r="D20" s="124">
        <v>34675.621478531975</v>
      </c>
      <c r="E20" s="125"/>
      <c r="F20" s="124">
        <v>10882157.752971914</v>
      </c>
      <c r="G20" s="123" t="s">
        <v>276</v>
      </c>
      <c r="H20" s="122"/>
      <c r="I20" s="121">
        <v>1390263792.0257952</v>
      </c>
      <c r="J20" s="121">
        <v>19083.5394654796</v>
      </c>
      <c r="K20" s="120">
        <f>I20-J20</f>
        <v>1390244708.4863298</v>
      </c>
      <c r="L20" s="30"/>
      <c r="M20" s="120">
        <f>B20+F20+I20</f>
        <v>2955741987.6962476</v>
      </c>
      <c r="N20" s="120">
        <f>D20+J20</f>
        <v>53759.160944011572</v>
      </c>
      <c r="O20" s="120">
        <f>M20-N20</f>
        <v>2955688228.5353036</v>
      </c>
    </row>
    <row r="21" spans="1:15" x14ac:dyDescent="0.35">
      <c r="A21" s="126" t="s">
        <v>191</v>
      </c>
      <c r="B21" s="124">
        <v>91796796.067099735</v>
      </c>
      <c r="C21" s="125"/>
      <c r="D21" s="124">
        <v>17253.116005710752</v>
      </c>
      <c r="E21" s="125"/>
      <c r="F21" s="124">
        <v>1388989.5335170538</v>
      </c>
      <c r="G21" s="123" t="s">
        <v>276</v>
      </c>
      <c r="H21" s="122"/>
      <c r="I21" s="121">
        <v>3206835.18046895</v>
      </c>
      <c r="J21" s="121">
        <v>0</v>
      </c>
      <c r="K21" s="120">
        <f>I21-J21</f>
        <v>3206835.18046895</v>
      </c>
      <c r="L21" s="30"/>
      <c r="M21" s="120">
        <f>B21+F21+I21</f>
        <v>96392620.78108573</v>
      </c>
      <c r="N21" s="120">
        <f>D21+J21</f>
        <v>17253.116005710752</v>
      </c>
      <c r="O21" s="120">
        <f>M21-N21</f>
        <v>96375367.665080026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topLeftCell="S8" workbookViewId="0"/>
  </sheetViews>
  <sheetFormatPr defaultRowHeight="14.5" x14ac:dyDescent="0.35"/>
  <cols>
    <col min="1" max="1" width="82.7265625" bestFit="1" customWidth="1"/>
    <col min="2" max="2" width="17" bestFit="1" customWidth="1"/>
    <col min="3" max="3" width="14.7265625" bestFit="1" customWidth="1"/>
    <col min="4" max="4" width="15" bestFit="1" customWidth="1"/>
    <col min="5" max="5" width="15.7265625" bestFit="1" customWidth="1"/>
    <col min="6" max="6" width="14.453125" bestFit="1" customWidth="1"/>
    <col min="7" max="7" width="11.7265625" bestFit="1" customWidth="1"/>
    <col min="8" max="8" width="13.26953125" bestFit="1" customWidth="1"/>
    <col min="9" max="9" width="10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10.81640625" bestFit="1" customWidth="1"/>
    <col min="15" max="15" width="14.54296875" bestFit="1" customWidth="1"/>
    <col min="16" max="16" width="16.1796875" bestFit="1" customWidth="1"/>
    <col min="17" max="17" width="17" bestFit="1" customWidth="1"/>
    <col min="18" max="18" width="14.7265625" bestFit="1" customWidth="1"/>
    <col min="19" max="19" width="15" bestFit="1" customWidth="1"/>
    <col min="20" max="21" width="14.453125" bestFit="1" customWidth="1"/>
    <col min="22" max="22" width="11.7265625" bestFit="1" customWidth="1"/>
    <col min="23" max="23" width="13.26953125" bestFit="1" customWidth="1"/>
    <col min="24" max="24" width="8.81640625" bestFit="1" customWidth="1"/>
    <col min="25" max="25" width="12.26953125" bestFit="1" customWidth="1"/>
    <col min="26" max="26" width="9.54296875" bestFit="1" customWidth="1"/>
    <col min="27" max="27" width="7.7265625" bestFit="1" customWidth="1"/>
    <col min="28" max="28" width="14.54296875" bestFit="1" customWidth="1"/>
    <col min="29" max="29" width="16.1796875" bestFit="1" customWidth="1"/>
  </cols>
  <sheetData>
    <row r="1" spans="1:29" ht="20.5" thickBot="1" x14ac:dyDescent="0.45">
      <c r="A1" s="2" t="s">
        <v>240</v>
      </c>
      <c r="B1" s="96"/>
      <c r="C1" s="95"/>
      <c r="D1" s="96"/>
      <c r="E1" s="183">
        <v>45107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6"/>
      <c r="B3" s="212" t="s">
        <v>239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 t="s">
        <v>238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</row>
    <row r="4" spans="1:29" ht="42.5" thickBot="1" x14ac:dyDescent="0.4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4" t="s">
        <v>225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</v>
      </c>
      <c r="W4" s="154" t="s">
        <v>230</v>
      </c>
      <c r="X4" s="154" t="s">
        <v>229</v>
      </c>
      <c r="Y4" s="154" t="s">
        <v>228</v>
      </c>
      <c r="Z4" s="154" t="s">
        <v>227</v>
      </c>
      <c r="AA4" s="154" t="s">
        <v>137</v>
      </c>
      <c r="AB4" s="154" t="s">
        <v>226</v>
      </c>
      <c r="AC4" s="153" t="s">
        <v>225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198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50" t="s">
        <v>194</v>
      </c>
      <c r="B10" s="145">
        <f t="shared" ref="B10:K10" si="0">SUM(B14:B29)</f>
        <v>40688508.224892847</v>
      </c>
      <c r="C10" s="145">
        <f t="shared" si="0"/>
        <v>5330642.5000019958</v>
      </c>
      <c r="D10" s="145">
        <f t="shared" si="0"/>
        <v>225171.41462243957</v>
      </c>
      <c r="E10" s="145">
        <f t="shared" si="0"/>
        <v>6983.5156703140001</v>
      </c>
      <c r="F10" s="145">
        <f t="shared" si="0"/>
        <v>207.10532157681712</v>
      </c>
      <c r="G10" s="145">
        <f t="shared" si="0"/>
        <v>566130.00000046578</v>
      </c>
      <c r="H10" s="145">
        <f t="shared" si="0"/>
        <v>311477.00003073085</v>
      </c>
      <c r="I10" s="145">
        <f t="shared" si="0"/>
        <v>4339925.1551858019</v>
      </c>
      <c r="J10" s="145">
        <f t="shared" si="0"/>
        <v>-68421</v>
      </c>
      <c r="K10" s="145">
        <f t="shared" si="0"/>
        <v>189512.51502179867</v>
      </c>
      <c r="L10" s="146"/>
      <c r="M10" s="146"/>
      <c r="N10" s="145">
        <f>SUM(N14:N29)</f>
        <v>135965.87210803002</v>
      </c>
      <c r="O10" s="145">
        <f>SUM(O14:O29)</f>
        <v>2403.7404723349682</v>
      </c>
      <c r="P10" s="145">
        <f>B10+C10-D10-E10-F10-G10-H10-I10+J10-K10+N10+O10</f>
        <v>40449692.631622061</v>
      </c>
      <c r="Q10" s="145">
        <f t="shared" ref="Q10:AB10" si="1">SUM(Q14:Q29)</f>
        <v>3075898.5680862209</v>
      </c>
      <c r="R10" s="145">
        <f t="shared" si="1"/>
        <v>165637.00000113138</v>
      </c>
      <c r="S10" s="145">
        <f t="shared" si="1"/>
        <v>25357.999999574022</v>
      </c>
      <c r="T10" s="145">
        <f t="shared" si="1"/>
        <v>2E-8</v>
      </c>
      <c r="U10" s="145">
        <f t="shared" si="1"/>
        <v>0</v>
      </c>
      <c r="V10" s="145">
        <f t="shared" si="1"/>
        <v>15759.000000014901</v>
      </c>
      <c r="W10" s="145">
        <f t="shared" si="1"/>
        <v>41095.00000274647</v>
      </c>
      <c r="X10" s="145">
        <f t="shared" si="1"/>
        <v>35164.000000033528</v>
      </c>
      <c r="Y10" s="145">
        <f t="shared" si="1"/>
        <v>-1445</v>
      </c>
      <c r="Z10" s="145">
        <f t="shared" si="1"/>
        <v>1298</v>
      </c>
      <c r="AA10" s="145">
        <f t="shared" si="1"/>
        <v>48806.99999964553</v>
      </c>
      <c r="AB10" s="145">
        <f t="shared" si="1"/>
        <v>-10669.040004465423</v>
      </c>
      <c r="AC10" s="145">
        <f>Q10+R10-S10-T10-U10-V10-W10-X10+Y10-Z10+AA10+AB10</f>
        <v>3159554.528080144</v>
      </c>
    </row>
    <row r="11" spans="1:29" ht="15" thickBot="1" x14ac:dyDescent="0.4">
      <c r="A11" s="12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0.5" thickBot="1" x14ac:dyDescent="0.4">
      <c r="A12" s="129" t="s">
        <v>194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35">
      <c r="A13" s="12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35">
      <c r="A14" s="126" t="s">
        <v>224</v>
      </c>
      <c r="B14" s="124">
        <v>13829943.781880567</v>
      </c>
      <c r="C14" s="124">
        <v>1432239.99999881</v>
      </c>
      <c r="D14" s="124">
        <v>82917.313877358145</v>
      </c>
      <c r="E14" s="124">
        <v>349.30876623376537</v>
      </c>
      <c r="F14" s="124">
        <v>31.000000020000002</v>
      </c>
      <c r="G14" s="124">
        <v>2061</v>
      </c>
      <c r="H14" s="124">
        <v>4312</v>
      </c>
      <c r="I14" s="124">
        <v>1276380.0230269535</v>
      </c>
      <c r="J14" s="124">
        <v>-65378</v>
      </c>
      <c r="K14" s="124">
        <v>5049.5150217986593</v>
      </c>
      <c r="L14" s="146"/>
      <c r="M14" s="146"/>
      <c r="N14" s="124">
        <v>-1852369.3948051948</v>
      </c>
      <c r="O14" s="124">
        <v>-0.25952738897467498</v>
      </c>
      <c r="P14" s="145">
        <f>B14+C14-D14-E14-F14-G14-H14-I14+J14-K14+N14+O14</f>
        <v>11973335.966854427</v>
      </c>
      <c r="Q14" s="124">
        <v>43718</v>
      </c>
      <c r="R14" s="124">
        <v>301</v>
      </c>
      <c r="S14" s="124">
        <v>39</v>
      </c>
      <c r="T14" s="124">
        <v>0</v>
      </c>
      <c r="U14" s="124">
        <v>0</v>
      </c>
      <c r="V14" s="124">
        <v>3</v>
      </c>
      <c r="W14" s="124">
        <v>145</v>
      </c>
      <c r="X14" s="124">
        <v>5</v>
      </c>
      <c r="Y14" s="124">
        <v>1</v>
      </c>
      <c r="Z14" s="124">
        <v>2</v>
      </c>
      <c r="AA14" s="124">
        <v>346</v>
      </c>
      <c r="AB14" s="124">
        <v>0</v>
      </c>
      <c r="AC14" s="145">
        <f>Q14+R14-S14-T14-U14-V14-W14-X14+Y14-Z14+AA14+AB14</f>
        <v>44172</v>
      </c>
    </row>
    <row r="15" spans="1:29" x14ac:dyDescent="0.35">
      <c r="A15" s="126" t="s">
        <v>223</v>
      </c>
      <c r="B15" s="124">
        <v>699262</v>
      </c>
      <c r="C15" s="124">
        <v>96643</v>
      </c>
      <c r="D15" s="124">
        <v>2424</v>
      </c>
      <c r="E15" s="124">
        <v>4932</v>
      </c>
      <c r="F15" s="124">
        <v>1</v>
      </c>
      <c r="G15" s="124">
        <v>0</v>
      </c>
      <c r="H15" s="124">
        <v>44</v>
      </c>
      <c r="I15" s="124">
        <v>131828</v>
      </c>
      <c r="J15" s="124">
        <v>0</v>
      </c>
      <c r="K15" s="124">
        <v>15949</v>
      </c>
      <c r="L15" s="146"/>
      <c r="M15" s="146"/>
      <c r="N15" s="124">
        <v>25151</v>
      </c>
      <c r="O15" s="124">
        <v>-4</v>
      </c>
      <c r="P15" s="145">
        <f>B15+C15-D15-E15-F15-G15-H15-I15+J15-K15+N15+O15</f>
        <v>665874</v>
      </c>
      <c r="Q15" s="124">
        <v>26710</v>
      </c>
      <c r="R15" s="124">
        <v>21109</v>
      </c>
      <c r="S15" s="124">
        <v>254</v>
      </c>
      <c r="T15" s="124">
        <v>0</v>
      </c>
      <c r="U15" s="124">
        <v>0</v>
      </c>
      <c r="V15" s="124">
        <v>0</v>
      </c>
      <c r="W15" s="124">
        <v>0</v>
      </c>
      <c r="X15" s="124">
        <v>35036</v>
      </c>
      <c r="Y15" s="124">
        <v>0</v>
      </c>
      <c r="Z15" s="124">
        <v>3</v>
      </c>
      <c r="AA15" s="124">
        <v>2985</v>
      </c>
      <c r="AB15" s="124">
        <v>0</v>
      </c>
      <c r="AC15" s="145">
        <f>Q15+R15-S15-T15-U15-V15-W15-X15+Y15-Z15+AA15+AB15</f>
        <v>15511</v>
      </c>
    </row>
    <row r="16" spans="1:29" x14ac:dyDescent="0.35">
      <c r="A16" s="126" t="s">
        <v>222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35">
      <c r="A17" s="126" t="s">
        <v>221</v>
      </c>
      <c r="B17" s="124">
        <v>4898849.75</v>
      </c>
      <c r="C17" s="124">
        <v>617518.99999999953</v>
      </c>
      <c r="D17" s="124">
        <v>8325</v>
      </c>
      <c r="E17" s="124">
        <v>1405</v>
      </c>
      <c r="F17" s="124">
        <v>101</v>
      </c>
      <c r="G17" s="124">
        <v>97</v>
      </c>
      <c r="H17" s="124">
        <v>0</v>
      </c>
      <c r="I17" s="124">
        <v>611568.99999999988</v>
      </c>
      <c r="J17" s="124">
        <v>82</v>
      </c>
      <c r="K17" s="124">
        <v>16995</v>
      </c>
      <c r="L17" s="146"/>
      <c r="M17" s="146"/>
      <c r="N17" s="124">
        <v>-39849.727272727199</v>
      </c>
      <c r="O17" s="124">
        <v>9.3132257461547852E-10</v>
      </c>
      <c r="P17" s="145">
        <f>B17+C17-D17-E17-F17-G17-H17-I17+J17-K17+N17+O17</f>
        <v>4838109.0227272734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45">
        <f>Q17+R17-S17-T17-U17-V17-W17-X17+Y17-Z17+AA17+AB17</f>
        <v>0</v>
      </c>
    </row>
    <row r="18" spans="1:29" x14ac:dyDescent="0.35">
      <c r="A18" s="126" t="s">
        <v>220</v>
      </c>
      <c r="B18" s="124">
        <v>2764785.6688897</v>
      </c>
      <c r="C18" s="124">
        <v>235787</v>
      </c>
      <c r="D18" s="124">
        <v>2301</v>
      </c>
      <c r="E18" s="124">
        <v>175</v>
      </c>
      <c r="F18" s="124">
        <v>63</v>
      </c>
      <c r="G18" s="124">
        <v>0</v>
      </c>
      <c r="H18" s="124">
        <v>169</v>
      </c>
      <c r="I18" s="124">
        <v>175105</v>
      </c>
      <c r="J18" s="124">
        <v>0</v>
      </c>
      <c r="K18" s="124">
        <v>146046</v>
      </c>
      <c r="L18" s="146"/>
      <c r="M18" s="146"/>
      <c r="N18" s="124">
        <v>-654</v>
      </c>
      <c r="O18" s="124">
        <v>309487</v>
      </c>
      <c r="P18" s="145">
        <f>B18+C18-D18-E18-F18-G18-H18-I18+J18-K18+N18+O18</f>
        <v>2985546.6688897</v>
      </c>
      <c r="Q18" s="124">
        <v>5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45">
        <f>Q18+R18-S18-T18-U18-V18-W18-X18+Y18-Z18+AA18+AB18</f>
        <v>5</v>
      </c>
    </row>
    <row r="19" spans="1:29" x14ac:dyDescent="0.35">
      <c r="A19" s="126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35">
      <c r="A20" s="126" t="s">
        <v>218</v>
      </c>
      <c r="B20" s="124">
        <v>5838809.6107580103</v>
      </c>
      <c r="C20" s="124">
        <v>1556928.5389096453</v>
      </c>
      <c r="D20" s="124">
        <v>53445.609187729468</v>
      </c>
      <c r="E20" s="124">
        <v>2</v>
      </c>
      <c r="F20" s="124">
        <v>0</v>
      </c>
      <c r="G20" s="124">
        <v>458876</v>
      </c>
      <c r="H20" s="124">
        <v>9151</v>
      </c>
      <c r="I20" s="124">
        <v>1011967.872383673</v>
      </c>
      <c r="J20" s="124">
        <v>6</v>
      </c>
      <c r="K20" s="124">
        <v>4711</v>
      </c>
      <c r="L20" s="146"/>
      <c r="M20" s="146"/>
      <c r="N20" s="124">
        <v>1978574.2289157531</v>
      </c>
      <c r="O20" s="124">
        <v>-309487.00000000029</v>
      </c>
      <c r="P20" s="145">
        <f>B20+C20-D20-E20-F20-G20-H20-I20+J20-K20+N20+O20</f>
        <v>7526677.8970120065</v>
      </c>
      <c r="Q20" s="124">
        <v>1567</v>
      </c>
      <c r="R20" s="124">
        <v>132</v>
      </c>
      <c r="S20" s="124">
        <v>27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128</v>
      </c>
      <c r="AA20" s="124">
        <v>5</v>
      </c>
      <c r="AB20" s="124">
        <v>0</v>
      </c>
      <c r="AC20" s="145">
        <f>Q20+R20-S20-T20-U20-V20-W20-X20+Y20-Z20+AA20+AB20</f>
        <v>1549</v>
      </c>
    </row>
    <row r="21" spans="1:29" x14ac:dyDescent="0.35">
      <c r="A21" s="126" t="s">
        <v>217</v>
      </c>
      <c r="B21" s="124">
        <v>6302477.39224099</v>
      </c>
      <c r="C21" s="124">
        <v>1076094.9610903549</v>
      </c>
      <c r="D21" s="124">
        <v>53196</v>
      </c>
      <c r="E21" s="124">
        <v>43</v>
      </c>
      <c r="F21" s="124">
        <v>0</v>
      </c>
      <c r="G21" s="124">
        <v>2778</v>
      </c>
      <c r="H21" s="124">
        <v>251</v>
      </c>
      <c r="I21" s="124">
        <v>1069222.2597733801</v>
      </c>
      <c r="J21" s="124">
        <v>1</v>
      </c>
      <c r="K21" s="124">
        <v>119</v>
      </c>
      <c r="L21" s="146"/>
      <c r="M21" s="146"/>
      <c r="N21" s="124">
        <v>48151.487691004062</v>
      </c>
      <c r="O21" s="124">
        <v>2413.9999999951106</v>
      </c>
      <c r="P21" s="145">
        <f>B21+C21-D21-E21-F21-G21-H21-I21+J21-K21+N21+O21</f>
        <v>6303529.5812489642</v>
      </c>
      <c r="Q21" s="124">
        <v>2421</v>
      </c>
      <c r="R21" s="124">
        <v>345</v>
      </c>
      <c r="S21" s="124">
        <v>183</v>
      </c>
      <c r="T21" s="124">
        <v>0</v>
      </c>
      <c r="U21" s="124">
        <v>0</v>
      </c>
      <c r="V21" s="124">
        <v>0</v>
      </c>
      <c r="W21" s="124">
        <v>0</v>
      </c>
      <c r="X21" s="124">
        <v>1</v>
      </c>
      <c r="Y21" s="124">
        <v>0</v>
      </c>
      <c r="Z21" s="124">
        <v>0</v>
      </c>
      <c r="AA21" s="124">
        <v>-119</v>
      </c>
      <c r="AB21" s="124">
        <v>0</v>
      </c>
      <c r="AC21" s="145">
        <f>Q21+R21-S21-T21-U21-V21-W21-X21+Y21-Z21+AA21+AB21</f>
        <v>2463</v>
      </c>
    </row>
    <row r="22" spans="1:29" x14ac:dyDescent="0.35">
      <c r="A22" s="126" t="s">
        <v>216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35">
      <c r="A23" s="126" t="s">
        <v>193</v>
      </c>
      <c r="B23" s="124">
        <v>7</v>
      </c>
      <c r="C23" s="124">
        <v>10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46"/>
      <c r="M23" s="146"/>
      <c r="N23" s="124">
        <v>-10</v>
      </c>
      <c r="O23" s="124">
        <v>0</v>
      </c>
      <c r="P23" s="145">
        <f>B23+C23-D23-E23-F23-G23-H23-I23+J23-K23+N23+O23</f>
        <v>7</v>
      </c>
      <c r="Q23" s="124">
        <v>590429.01299800095</v>
      </c>
      <c r="R23" s="124">
        <v>18284</v>
      </c>
      <c r="S23" s="124">
        <v>12227</v>
      </c>
      <c r="T23" s="124">
        <v>0</v>
      </c>
      <c r="U23" s="124">
        <v>0</v>
      </c>
      <c r="V23" s="124">
        <v>156</v>
      </c>
      <c r="W23" s="124">
        <v>272</v>
      </c>
      <c r="X23" s="124">
        <v>1</v>
      </c>
      <c r="Y23" s="124">
        <v>0</v>
      </c>
      <c r="Z23" s="124">
        <v>544</v>
      </c>
      <c r="AA23" s="124">
        <v>1446</v>
      </c>
      <c r="AB23" s="124">
        <v>6.5</v>
      </c>
      <c r="AC23" s="145">
        <f>Q23+R23-S23-T23-U23-V23-W23-X23+Y23-Z23+AA23+AB23</f>
        <v>596965.51299800095</v>
      </c>
    </row>
    <row r="24" spans="1:29" x14ac:dyDescent="0.35">
      <c r="A24" s="126" t="s">
        <v>215</v>
      </c>
      <c r="B24" s="124">
        <v>2767252.002993647</v>
      </c>
      <c r="C24" s="124">
        <v>215474.0000034236</v>
      </c>
      <c r="D24" s="124">
        <v>8542.000000141561</v>
      </c>
      <c r="E24" s="124">
        <v>1</v>
      </c>
      <c r="F24" s="124">
        <v>0</v>
      </c>
      <c r="G24" s="124">
        <v>50880.000000059612</v>
      </c>
      <c r="H24" s="124">
        <v>222625.0000100024</v>
      </c>
      <c r="I24" s="124">
        <v>26340.00000058861</v>
      </c>
      <c r="J24" s="124">
        <v>-147</v>
      </c>
      <c r="K24" s="124">
        <v>-32</v>
      </c>
      <c r="L24" s="146"/>
      <c r="M24" s="146"/>
      <c r="N24" s="124">
        <v>-22513.000006962069</v>
      </c>
      <c r="O24" s="124">
        <v>-5.9999872365733609</v>
      </c>
      <c r="P24" s="145">
        <f>B24+C24-D24-E24-F24-G24-H24-I24+J24-K24+N24+O24</f>
        <v>2651704.0029920796</v>
      </c>
      <c r="Q24" s="124">
        <v>1222587.5429938089</v>
      </c>
      <c r="R24" s="124">
        <v>89961.000001355933</v>
      </c>
      <c r="S24" s="124">
        <v>5758.99999923409</v>
      </c>
      <c r="T24" s="124">
        <v>0</v>
      </c>
      <c r="U24" s="124">
        <v>0</v>
      </c>
      <c r="V24" s="124">
        <v>8053.0000000000009</v>
      </c>
      <c r="W24" s="124">
        <v>20388.00000108685</v>
      </c>
      <c r="X24" s="124">
        <v>107</v>
      </c>
      <c r="Y24" s="124">
        <v>79</v>
      </c>
      <c r="Z24" s="124">
        <v>134</v>
      </c>
      <c r="AA24" s="124">
        <v>15490.000000106891</v>
      </c>
      <c r="AB24" s="124">
        <v>-7863.5400006908958</v>
      </c>
      <c r="AC24" s="145">
        <f>Q24+R24-S24-T24-U24-V24-W24-X24+Y24-Z24+AA24+AB24</f>
        <v>1285813.0029942601</v>
      </c>
    </row>
    <row r="25" spans="1:29" x14ac:dyDescent="0.35">
      <c r="A25" s="126" t="s">
        <v>214</v>
      </c>
      <c r="B25" s="124">
        <v>2685200.0121329324</v>
      </c>
      <c r="C25" s="124">
        <v>69172.999999762105</v>
      </c>
      <c r="D25" s="124">
        <v>5076.0000010160729</v>
      </c>
      <c r="E25" s="124">
        <v>16</v>
      </c>
      <c r="F25" s="124">
        <v>0</v>
      </c>
      <c r="G25" s="124">
        <v>32248.000000406151</v>
      </c>
      <c r="H25" s="124">
        <v>51682.000020728447</v>
      </c>
      <c r="I25" s="124">
        <v>12671.000001207</v>
      </c>
      <c r="J25" s="124">
        <v>-2518</v>
      </c>
      <c r="K25" s="124">
        <v>-46</v>
      </c>
      <c r="L25" s="146"/>
      <c r="M25" s="146"/>
      <c r="N25" s="124">
        <v>15440.999980047658</v>
      </c>
      <c r="O25" s="124">
        <v>-1.3035256415605545E-5</v>
      </c>
      <c r="P25" s="145">
        <f>B25+C25-D25-E25-F25-G25-H25-I25+J25-K25+N25+O25</f>
        <v>2665649.0120763495</v>
      </c>
      <c r="Q25" s="124">
        <v>536851.0030993562</v>
      </c>
      <c r="R25" s="124">
        <v>10760.99999977546</v>
      </c>
      <c r="S25" s="124">
        <v>581.00000002235265</v>
      </c>
      <c r="T25" s="124">
        <v>0</v>
      </c>
      <c r="U25" s="124">
        <v>0</v>
      </c>
      <c r="V25" s="124">
        <v>5404.0000000149012</v>
      </c>
      <c r="W25" s="124">
        <v>10758.000001274049</v>
      </c>
      <c r="X25" s="124">
        <v>11</v>
      </c>
      <c r="Y25" s="124">
        <v>-1098</v>
      </c>
      <c r="Z25" s="124">
        <v>0</v>
      </c>
      <c r="AA25" s="124">
        <v>19408.999999604002</v>
      </c>
      <c r="AB25" s="124">
        <v>-4.1068560676649213E-6</v>
      </c>
      <c r="AC25" s="145">
        <f>Q25+R25-S25-T25-U25-V25-W25-X25+Y25-Z25+AA25+AB25</f>
        <v>549169.00309331738</v>
      </c>
    </row>
    <row r="26" spans="1:29" x14ac:dyDescent="0.35">
      <c r="A26" s="126" t="s">
        <v>213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35">
      <c r="A27" s="126" t="s">
        <v>212</v>
      </c>
      <c r="B27" s="124">
        <v>219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-4</v>
      </c>
      <c r="K27" s="124">
        <v>0</v>
      </c>
      <c r="L27" s="146"/>
      <c r="M27" s="146"/>
      <c r="N27" s="124">
        <v>0</v>
      </c>
      <c r="O27" s="124">
        <v>0</v>
      </c>
      <c r="P27" s="145">
        <f>B27+C27-D27-E27-F27-G27-H27-I27+J27-K27+N27+O27</f>
        <v>215</v>
      </c>
      <c r="Q27" s="124">
        <v>574315.09899106494</v>
      </c>
      <c r="R27" s="124">
        <v>24744</v>
      </c>
      <c r="S27" s="124">
        <v>5985.000000317581</v>
      </c>
      <c r="T27" s="124">
        <v>0</v>
      </c>
      <c r="U27" s="124">
        <v>0</v>
      </c>
      <c r="V27" s="124">
        <v>176</v>
      </c>
      <c r="W27" s="124">
        <v>8874.0000003855675</v>
      </c>
      <c r="X27" s="124">
        <v>3.00000003352761</v>
      </c>
      <c r="Y27" s="124">
        <v>-404</v>
      </c>
      <c r="Z27" s="124">
        <v>487</v>
      </c>
      <c r="AA27" s="124">
        <v>8879.9999999346328</v>
      </c>
      <c r="AB27" s="124">
        <v>-2811.9999996676706</v>
      </c>
      <c r="AC27" s="145">
        <f>Q27+R27-S27-T27-U27-V27-W27-X27+Y27-Z27+AA27+AB27</f>
        <v>589198.09899059532</v>
      </c>
    </row>
    <row r="28" spans="1:29" x14ac:dyDescent="0.35">
      <c r="A28" s="126" t="s">
        <v>211</v>
      </c>
      <c r="B28" s="124">
        <v>800303.002999002</v>
      </c>
      <c r="C28" s="124">
        <v>30773</v>
      </c>
      <c r="D28" s="124">
        <v>8683.4915561943308</v>
      </c>
      <c r="E28" s="124">
        <v>55.206904080234409</v>
      </c>
      <c r="F28" s="124">
        <v>11.10532155681709</v>
      </c>
      <c r="G28" s="124">
        <v>14801</v>
      </c>
      <c r="H28" s="124">
        <v>19986</v>
      </c>
      <c r="I28" s="124">
        <v>24842</v>
      </c>
      <c r="J28" s="124">
        <v>-11</v>
      </c>
      <c r="K28" s="124">
        <v>721</v>
      </c>
      <c r="L28" s="146"/>
      <c r="M28" s="146"/>
      <c r="N28" s="124">
        <v>-15436.722393890605</v>
      </c>
      <c r="O28" s="124">
        <v>7.2759576141834259E-12</v>
      </c>
      <c r="P28" s="145">
        <f>B28+C28-D28-E28-F28-G28-H28-I28+J28-K28+N28+O28</f>
        <v>746528.47682327998</v>
      </c>
      <c r="Q28" s="124">
        <v>28107.002998101001</v>
      </c>
      <c r="R28" s="124">
        <v>0</v>
      </c>
      <c r="S28" s="124">
        <v>207</v>
      </c>
      <c r="T28" s="124">
        <v>2E-8</v>
      </c>
      <c r="U28" s="124">
        <v>0</v>
      </c>
      <c r="V28" s="124">
        <v>506</v>
      </c>
      <c r="W28" s="124">
        <v>327</v>
      </c>
      <c r="X28" s="124">
        <v>0</v>
      </c>
      <c r="Y28" s="124">
        <v>-9</v>
      </c>
      <c r="Z28" s="124">
        <v>0</v>
      </c>
      <c r="AA28" s="124">
        <v>60</v>
      </c>
      <c r="AB28" s="124">
        <v>0</v>
      </c>
      <c r="AC28" s="145">
        <f>Q28+R28-S28-T28-U28-V28-W28-X28+Y28-Z28+AA28+AB28</f>
        <v>27118.002998081</v>
      </c>
    </row>
    <row r="29" spans="1:29" x14ac:dyDescent="0.35">
      <c r="A29" s="126" t="s">
        <v>210</v>
      </c>
      <c r="B29" s="124">
        <v>101399.002998002</v>
      </c>
      <c r="C29" s="124">
        <v>0</v>
      </c>
      <c r="D29" s="124">
        <v>261</v>
      </c>
      <c r="E29" s="124">
        <v>5</v>
      </c>
      <c r="F29" s="124">
        <v>0</v>
      </c>
      <c r="G29" s="124">
        <v>4389</v>
      </c>
      <c r="H29" s="124">
        <v>3257</v>
      </c>
      <c r="I29" s="124">
        <v>0</v>
      </c>
      <c r="J29" s="124">
        <v>-452</v>
      </c>
      <c r="K29" s="124">
        <v>0</v>
      </c>
      <c r="L29" s="146"/>
      <c r="M29" s="146"/>
      <c r="N29" s="124">
        <v>-519</v>
      </c>
      <c r="O29" s="124">
        <v>0</v>
      </c>
      <c r="P29" s="145">
        <f>B29+C29-D29-E29-F29-G29-H29-I29+J29-K29+N29+O29</f>
        <v>92516.002998002004</v>
      </c>
      <c r="Q29" s="124">
        <v>49187.907005888861</v>
      </c>
      <c r="R29" s="124">
        <v>0</v>
      </c>
      <c r="S29" s="124">
        <v>96</v>
      </c>
      <c r="T29" s="124">
        <v>0</v>
      </c>
      <c r="U29" s="124">
        <v>0</v>
      </c>
      <c r="V29" s="124">
        <v>1461</v>
      </c>
      <c r="W29" s="124">
        <v>331</v>
      </c>
      <c r="X29" s="124">
        <v>0</v>
      </c>
      <c r="Y29" s="124">
        <v>-14</v>
      </c>
      <c r="Z29" s="124">
        <v>0</v>
      </c>
      <c r="AA29" s="124">
        <v>305</v>
      </c>
      <c r="AB29" s="124">
        <v>0</v>
      </c>
      <c r="AC29" s="145">
        <f>Q29+R29-S29-T29-U29-V29-W29-X29+Y29-Z29+AA29+AB29</f>
        <v>47590.907005888861</v>
      </c>
    </row>
    <row r="30" spans="1:29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7265625" bestFit="1" customWidth="1"/>
    <col min="2" max="2" width="24.81640625" bestFit="1" customWidth="1"/>
    <col min="3" max="3" width="16" bestFit="1" customWidth="1"/>
    <col min="4" max="4" width="15.7265625" bestFit="1" customWidth="1"/>
    <col min="5" max="5" width="24.26953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81640625" bestFit="1" customWidth="1"/>
  </cols>
  <sheetData>
    <row r="1" spans="1:10" ht="20.5" thickBot="1" x14ac:dyDescent="0.45">
      <c r="A1" s="2" t="s">
        <v>248</v>
      </c>
      <c r="B1" s="96"/>
      <c r="C1" s="96"/>
      <c r="D1" s="183">
        <v>45107</v>
      </c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2" t="s">
        <v>247</v>
      </c>
      <c r="C3" s="213"/>
      <c r="D3" s="213"/>
      <c r="E3" s="213"/>
      <c r="F3" s="213"/>
      <c r="G3" s="213"/>
      <c r="H3" s="213"/>
      <c r="I3" s="213"/>
      <c r="J3" s="214"/>
    </row>
    <row r="4" spans="1:10" ht="28.5" thickBot="1" x14ac:dyDescent="0.4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3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35">
      <c r="A10" s="150" t="s">
        <v>194</v>
      </c>
      <c r="B10" s="145">
        <f>SUM(B14:B29)</f>
        <v>81686.042000001005</v>
      </c>
      <c r="C10" s="145">
        <f>SUM(C14:C29)</f>
        <v>10456.254950050348</v>
      </c>
      <c r="D10" s="145">
        <f>SUM(D14:D29)</f>
        <v>8114</v>
      </c>
      <c r="E10" s="145">
        <f>SUM(E14:E29)</f>
        <v>-9</v>
      </c>
      <c r="F10" s="145">
        <f>SUM(F14:F29)</f>
        <v>6</v>
      </c>
      <c r="G10" s="159"/>
      <c r="H10" s="145">
        <f>SUM(H14:H29)</f>
        <v>105</v>
      </c>
      <c r="I10" s="145">
        <f>SUM(I14:I29)</f>
        <v>-23.304950050348225</v>
      </c>
      <c r="J10" s="158">
        <f>B10+C10-D10+E10+F10+H10+I10</f>
        <v>84106.992000001002</v>
      </c>
    </row>
    <row r="11" spans="1:10" ht="15" thickBot="1" x14ac:dyDescent="0.4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0.5" thickBot="1" x14ac:dyDescent="0.4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3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3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3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35">
      <c r="A16" s="126" t="s">
        <v>222</v>
      </c>
      <c r="B16" s="124">
        <v>26514.347113275402</v>
      </c>
      <c r="C16" s="124">
        <v>878.95</v>
      </c>
      <c r="D16" s="124">
        <v>1155</v>
      </c>
      <c r="E16" s="124">
        <v>-9</v>
      </c>
      <c r="F16" s="124">
        <v>0</v>
      </c>
      <c r="G16" s="159"/>
      <c r="H16" s="124">
        <v>-7</v>
      </c>
      <c r="I16" s="124">
        <v>164</v>
      </c>
      <c r="J16" s="158">
        <f>B16+C16-D16+E16+F16+H16+I16</f>
        <v>26386.297113275403</v>
      </c>
    </row>
    <row r="17" spans="1:10" x14ac:dyDescent="0.3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3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35">
      <c r="A19" s="126" t="s">
        <v>219</v>
      </c>
      <c r="B19" s="124">
        <v>11</v>
      </c>
      <c r="C19" s="124">
        <v>0</v>
      </c>
      <c r="D19" s="124">
        <v>0</v>
      </c>
      <c r="E19" s="124">
        <v>0</v>
      </c>
      <c r="F19" s="124">
        <v>0</v>
      </c>
      <c r="G19" s="159"/>
      <c r="H19" s="124">
        <v>0</v>
      </c>
      <c r="I19" s="124">
        <v>0</v>
      </c>
      <c r="J19" s="158">
        <f>B19+C19-D19+E19+F19+H19+I19</f>
        <v>11</v>
      </c>
    </row>
    <row r="20" spans="1:10" x14ac:dyDescent="0.3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3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35">
      <c r="A22" s="126" t="s">
        <v>216</v>
      </c>
      <c r="B22" s="124">
        <v>21530</v>
      </c>
      <c r="C22" s="124">
        <v>8798.3049500503475</v>
      </c>
      <c r="D22" s="124">
        <v>6442</v>
      </c>
      <c r="E22" s="124">
        <v>0</v>
      </c>
      <c r="F22" s="124">
        <v>0</v>
      </c>
      <c r="G22" s="159"/>
      <c r="H22" s="124">
        <v>111</v>
      </c>
      <c r="I22" s="124">
        <v>-5.304950050348225</v>
      </c>
      <c r="J22" s="158">
        <f>B22+C22-D22+E22+F22+H22+I22</f>
        <v>23992</v>
      </c>
    </row>
    <row r="23" spans="1:10" x14ac:dyDescent="0.35">
      <c r="A23" s="126" t="s">
        <v>193</v>
      </c>
      <c r="B23" s="124">
        <v>2857</v>
      </c>
      <c r="C23" s="124">
        <v>8</v>
      </c>
      <c r="D23" s="124">
        <v>2</v>
      </c>
      <c r="E23" s="124">
        <v>0</v>
      </c>
      <c r="F23" s="124">
        <v>0</v>
      </c>
      <c r="G23" s="159"/>
      <c r="H23" s="124">
        <v>0</v>
      </c>
      <c r="I23" s="124">
        <v>0</v>
      </c>
      <c r="J23" s="158">
        <f>B23+C23-D23+E23+F23+H23+I23</f>
        <v>2863</v>
      </c>
    </row>
    <row r="24" spans="1:10" x14ac:dyDescent="0.3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3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35">
      <c r="A26" s="126" t="s">
        <v>213</v>
      </c>
      <c r="B26" s="124">
        <v>30773.6948867256</v>
      </c>
      <c r="C26" s="124">
        <v>771</v>
      </c>
      <c r="D26" s="124">
        <v>515</v>
      </c>
      <c r="E26" s="124">
        <v>0</v>
      </c>
      <c r="F26" s="124">
        <v>6</v>
      </c>
      <c r="G26" s="159"/>
      <c r="H26" s="124">
        <v>1</v>
      </c>
      <c r="I26" s="124">
        <v>-182</v>
      </c>
      <c r="J26" s="158">
        <f>B26+C26-D26+E26+F26+H26+I26</f>
        <v>30854.6948867256</v>
      </c>
    </row>
    <row r="27" spans="1:10" x14ac:dyDescent="0.3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3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3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3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6.7265625" bestFit="1" customWidth="1"/>
    <col min="4" max="4" width="13.453125" bestFit="1" customWidth="1"/>
    <col min="5" max="5" width="15.7265625" bestFit="1" customWidth="1"/>
    <col min="6" max="6" width="16" bestFit="1" customWidth="1"/>
    <col min="7" max="7" width="15.26953125" bestFit="1" customWidth="1"/>
    <col min="8" max="8" width="14" bestFit="1" customWidth="1"/>
    <col min="9" max="9" width="12.1796875" bestFit="1" customWidth="1"/>
    <col min="10" max="10" width="15.7265625" bestFit="1" customWidth="1"/>
    <col min="11" max="11" width="12.81640625" bestFit="1" customWidth="1"/>
  </cols>
  <sheetData>
    <row r="1" spans="1:10" ht="20.5" thickBot="1" x14ac:dyDescent="0.45">
      <c r="A1" s="176" t="s">
        <v>267</v>
      </c>
      <c r="B1" s="96"/>
      <c r="C1" s="96"/>
      <c r="D1" s="95"/>
      <c r="E1" s="183">
        <v>45107</v>
      </c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226</v>
      </c>
      <c r="I3" s="173" t="s">
        <v>260</v>
      </c>
      <c r="J3" s="162"/>
    </row>
    <row r="4" spans="1:10" x14ac:dyDescent="0.3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3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3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" thickBot="1" x14ac:dyDescent="0.4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0.5" thickBot="1" x14ac:dyDescent="0.4">
      <c r="A8" s="166" t="s">
        <v>198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3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3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35">
      <c r="A11" s="134" t="s">
        <v>197</v>
      </c>
      <c r="B11" s="163">
        <f t="shared" ref="B11:H11" si="0">SUM(B19:B30)</f>
        <v>34848</v>
      </c>
      <c r="C11" s="163">
        <f t="shared" si="0"/>
        <v>2614</v>
      </c>
      <c r="D11" s="163">
        <f t="shared" si="0"/>
        <v>0</v>
      </c>
      <c r="E11" s="163">
        <f t="shared" si="0"/>
        <v>3602</v>
      </c>
      <c r="F11" s="163">
        <f t="shared" si="0"/>
        <v>1406</v>
      </c>
      <c r="G11" s="163">
        <f t="shared" si="0"/>
        <v>2</v>
      </c>
      <c r="H11" s="163">
        <f t="shared" si="0"/>
        <v>1220</v>
      </c>
      <c r="I11" s="163">
        <f>B11+C11+D11-E11-F11-G11+H11</f>
        <v>33672</v>
      </c>
      <c r="J11" s="162"/>
    </row>
    <row r="12" spans="1:10" x14ac:dyDescent="0.35">
      <c r="A12" s="134" t="s">
        <v>196</v>
      </c>
      <c r="B12" s="163">
        <f t="shared" ref="B12:H12" si="1">SUM(B34:B45)</f>
        <v>28</v>
      </c>
      <c r="C12" s="163">
        <f t="shared" si="1"/>
        <v>5</v>
      </c>
      <c r="D12" s="163">
        <f t="shared" si="1"/>
        <v>0</v>
      </c>
      <c r="E12" s="163">
        <f t="shared" si="1"/>
        <v>3</v>
      </c>
      <c r="F12" s="163">
        <f t="shared" si="1"/>
        <v>0</v>
      </c>
      <c r="G12" s="163">
        <f t="shared" si="1"/>
        <v>0</v>
      </c>
      <c r="H12" s="163">
        <f t="shared" si="1"/>
        <v>0</v>
      </c>
      <c r="I12" s="163">
        <f>B12+C12+D12-E12-F12-G12+H12</f>
        <v>30</v>
      </c>
      <c r="J12" s="162"/>
    </row>
    <row r="13" spans="1:10" x14ac:dyDescent="0.35">
      <c r="A13" s="134" t="s">
        <v>195</v>
      </c>
      <c r="B13" s="163">
        <f t="shared" ref="B13:H13" si="2">SUM(B49:B60)</f>
        <v>168</v>
      </c>
      <c r="C13" s="163">
        <f t="shared" si="2"/>
        <v>5</v>
      </c>
      <c r="D13" s="163">
        <f t="shared" si="2"/>
        <v>0</v>
      </c>
      <c r="E13" s="163">
        <f t="shared" si="2"/>
        <v>6</v>
      </c>
      <c r="F13" s="163">
        <f t="shared" si="2"/>
        <v>0</v>
      </c>
      <c r="G13" s="163">
        <f t="shared" si="2"/>
        <v>0</v>
      </c>
      <c r="H13" s="163">
        <f t="shared" si="2"/>
        <v>0</v>
      </c>
      <c r="I13" s="163">
        <f>B13+C13+D13-E13-F13-G13+H13</f>
        <v>167</v>
      </c>
      <c r="J13" s="162"/>
    </row>
    <row r="14" spans="1:10" x14ac:dyDescent="0.35">
      <c r="A14" s="170" t="s">
        <v>0</v>
      </c>
      <c r="B14" s="169">
        <f t="shared" ref="B14:H14" si="3">SUM(B11:B13)</f>
        <v>35044</v>
      </c>
      <c r="C14" s="169">
        <f t="shared" si="3"/>
        <v>2624</v>
      </c>
      <c r="D14" s="169">
        <f t="shared" si="3"/>
        <v>0</v>
      </c>
      <c r="E14" s="169">
        <f t="shared" si="3"/>
        <v>3611</v>
      </c>
      <c r="F14" s="169">
        <f t="shared" si="3"/>
        <v>1406</v>
      </c>
      <c r="G14" s="169">
        <f t="shared" si="3"/>
        <v>2</v>
      </c>
      <c r="H14" s="169">
        <f t="shared" si="3"/>
        <v>1220</v>
      </c>
      <c r="I14" s="169">
        <f>B14+C14+D14-E14-F14-G14+H14</f>
        <v>33869</v>
      </c>
      <c r="J14" s="77"/>
    </row>
    <row r="15" spans="1:10" x14ac:dyDescent="0.3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" thickBot="1" x14ac:dyDescent="0.4"/>
    <row r="17" spans="1:10" ht="20.5" thickBot="1" x14ac:dyDescent="0.4">
      <c r="A17" s="166" t="s">
        <v>197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3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863</v>
      </c>
      <c r="C19" s="124">
        <v>37</v>
      </c>
      <c r="D19" s="124">
        <v>0</v>
      </c>
      <c r="E19" s="124">
        <v>16</v>
      </c>
      <c r="F19" s="124">
        <v>0</v>
      </c>
      <c r="G19" s="124">
        <v>0</v>
      </c>
      <c r="H19" s="124">
        <v>0</v>
      </c>
      <c r="I19" s="163">
        <f t="shared" ref="I19:I30" si="4">B19+C19+D19-E19-F19-G19+H19</f>
        <v>884</v>
      </c>
      <c r="J19" s="77"/>
    </row>
    <row r="20" spans="1:10" x14ac:dyDescent="0.35">
      <c r="A20" s="126" t="s">
        <v>258</v>
      </c>
      <c r="B20" s="124">
        <v>11</v>
      </c>
      <c r="C20" s="124">
        <v>2</v>
      </c>
      <c r="D20" s="124">
        <v>0</v>
      </c>
      <c r="E20" s="124">
        <v>2</v>
      </c>
      <c r="F20" s="124">
        <v>0</v>
      </c>
      <c r="G20" s="124">
        <v>0</v>
      </c>
      <c r="H20" s="124">
        <v>0</v>
      </c>
      <c r="I20" s="163">
        <f t="shared" si="4"/>
        <v>11</v>
      </c>
      <c r="J20" s="77"/>
    </row>
    <row r="21" spans="1:10" x14ac:dyDescent="0.35">
      <c r="A21" s="126" t="s">
        <v>257</v>
      </c>
      <c r="B21" s="124">
        <v>8</v>
      </c>
      <c r="C21" s="124">
        <v>3</v>
      </c>
      <c r="D21" s="124">
        <v>0</v>
      </c>
      <c r="E21" s="124">
        <v>0</v>
      </c>
      <c r="F21" s="124">
        <v>0</v>
      </c>
      <c r="G21" s="124">
        <v>0</v>
      </c>
      <c r="H21" s="124">
        <v>202</v>
      </c>
      <c r="I21" s="163">
        <f t="shared" si="4"/>
        <v>213</v>
      </c>
      <c r="J21" s="77"/>
    </row>
    <row r="22" spans="1:10" x14ac:dyDescent="0.35">
      <c r="A22" s="126" t="s">
        <v>256</v>
      </c>
      <c r="B22" s="124">
        <v>33552</v>
      </c>
      <c r="C22" s="124">
        <v>2556</v>
      </c>
      <c r="D22" s="124">
        <v>0</v>
      </c>
      <c r="E22" s="124">
        <v>3583</v>
      </c>
      <c r="F22" s="124">
        <v>1406</v>
      </c>
      <c r="G22" s="124">
        <v>0</v>
      </c>
      <c r="H22" s="124">
        <v>1220</v>
      </c>
      <c r="I22" s="163">
        <f t="shared" si="4"/>
        <v>32339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35">
      <c r="A24" s="126" t="s">
        <v>254</v>
      </c>
      <c r="B24" s="124">
        <v>260</v>
      </c>
      <c r="C24" s="124">
        <v>9</v>
      </c>
      <c r="D24" s="124">
        <v>0</v>
      </c>
      <c r="E24" s="124">
        <v>1</v>
      </c>
      <c r="F24" s="124">
        <v>0</v>
      </c>
      <c r="G24" s="124">
        <v>0</v>
      </c>
      <c r="H24" s="124">
        <v>-202</v>
      </c>
      <c r="I24" s="163">
        <f t="shared" si="4"/>
        <v>66</v>
      </c>
      <c r="J24" s="77"/>
    </row>
    <row r="25" spans="1:10" x14ac:dyDescent="0.35">
      <c r="A25" s="126" t="s">
        <v>253</v>
      </c>
      <c r="B25" s="124">
        <v>2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3">
        <f t="shared" si="4"/>
        <v>2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3">
        <f t="shared" si="4"/>
        <v>6</v>
      </c>
      <c r="J27" s="77"/>
    </row>
    <row r="28" spans="1:10" x14ac:dyDescent="0.35">
      <c r="A28" s="126" t="s">
        <v>250</v>
      </c>
      <c r="B28" s="124">
        <v>139</v>
      </c>
      <c r="C28" s="124">
        <v>7</v>
      </c>
      <c r="D28" s="124">
        <v>0</v>
      </c>
      <c r="E28" s="124">
        <v>0</v>
      </c>
      <c r="F28" s="124">
        <v>0</v>
      </c>
      <c r="G28" s="124">
        <v>2</v>
      </c>
      <c r="H28" s="124">
        <v>0</v>
      </c>
      <c r="I28" s="163">
        <f t="shared" si="4"/>
        <v>144</v>
      </c>
      <c r="J28" s="77"/>
    </row>
    <row r="29" spans="1:10" x14ac:dyDescent="0.35">
      <c r="A29" s="126" t="s">
        <v>249</v>
      </c>
      <c r="B29" s="124">
        <v>6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3">
        <f t="shared" si="4"/>
        <v>6</v>
      </c>
      <c r="J29" s="77"/>
    </row>
    <row r="30" spans="1:10" x14ac:dyDescent="0.35">
      <c r="A30" s="126" t="s">
        <v>137</v>
      </c>
      <c r="B30" s="124">
        <v>1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3">
        <f t="shared" si="4"/>
        <v>1</v>
      </c>
      <c r="J30" s="77"/>
    </row>
    <row r="31" spans="1:10" ht="15" thickBot="1" x14ac:dyDescent="0.4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0.5" thickBot="1" x14ac:dyDescent="0.4">
      <c r="A32" s="166" t="s">
        <v>196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3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8</v>
      </c>
      <c r="C34" s="124">
        <v>4</v>
      </c>
      <c r="D34" s="124">
        <v>0</v>
      </c>
      <c r="E34" s="124">
        <v>2</v>
      </c>
      <c r="F34" s="124">
        <v>0</v>
      </c>
      <c r="G34" s="124">
        <v>0</v>
      </c>
      <c r="H34" s="124">
        <v>0</v>
      </c>
      <c r="I34" s="163">
        <f t="shared" ref="I34:I45" si="5">B34+C34+D34-E34-F34-G34+H34</f>
        <v>10</v>
      </c>
      <c r="J34" s="77"/>
    </row>
    <row r="35" spans="1:10" x14ac:dyDescent="0.3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35">
      <c r="A37" s="126" t="s">
        <v>256</v>
      </c>
      <c r="B37" s="124">
        <v>6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63">
        <f t="shared" si="5"/>
        <v>6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3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0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35">
      <c r="A43" s="126" t="s">
        <v>250</v>
      </c>
      <c r="B43" s="124">
        <v>14</v>
      </c>
      <c r="C43" s="124">
        <v>1</v>
      </c>
      <c r="D43" s="124">
        <v>0</v>
      </c>
      <c r="E43" s="124">
        <v>1</v>
      </c>
      <c r="F43" s="124">
        <v>0</v>
      </c>
      <c r="G43" s="124">
        <v>0</v>
      </c>
      <c r="H43" s="124">
        <v>0</v>
      </c>
      <c r="I43" s="163">
        <f t="shared" si="5"/>
        <v>14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3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3">
        <f t="shared" si="5"/>
        <v>0</v>
      </c>
      <c r="J45" s="77"/>
    </row>
    <row r="46" spans="1:10" ht="15" thickBot="1" x14ac:dyDescent="0.4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0.5" thickBot="1" x14ac:dyDescent="0.4">
      <c r="A47" s="166" t="s">
        <v>195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3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23</v>
      </c>
      <c r="C49" s="124">
        <v>5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63">
        <f t="shared" ref="I49:I60" si="6">B49+C49+D49-E49-F49-G49+H49</f>
        <v>28</v>
      </c>
      <c r="J49" s="77"/>
    </row>
    <row r="50" spans="1:10" x14ac:dyDescent="0.35">
      <c r="A50" s="126" t="s">
        <v>258</v>
      </c>
      <c r="B50" s="124">
        <v>-1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3">
        <f t="shared" si="6"/>
        <v>-1</v>
      </c>
      <c r="J50" s="77"/>
    </row>
    <row r="51" spans="1:10" x14ac:dyDescent="0.3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4</v>
      </c>
      <c r="I51" s="163">
        <f t="shared" si="6"/>
        <v>5</v>
      </c>
      <c r="J51" s="77"/>
    </row>
    <row r="52" spans="1:10" x14ac:dyDescent="0.35">
      <c r="A52" s="126" t="s">
        <v>256</v>
      </c>
      <c r="B52" s="124">
        <v>117</v>
      </c>
      <c r="C52" s="124">
        <v>0</v>
      </c>
      <c r="D52" s="124">
        <v>0</v>
      </c>
      <c r="E52" s="124">
        <v>5</v>
      </c>
      <c r="F52" s="124">
        <v>0</v>
      </c>
      <c r="G52" s="124">
        <v>0</v>
      </c>
      <c r="H52" s="124">
        <v>0</v>
      </c>
      <c r="I52" s="163">
        <f t="shared" si="6"/>
        <v>112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35">
      <c r="A54" s="126" t="s">
        <v>254</v>
      </c>
      <c r="B54" s="124">
        <v>25</v>
      </c>
      <c r="C54" s="124">
        <v>0</v>
      </c>
      <c r="D54" s="124">
        <v>0</v>
      </c>
      <c r="E54" s="124">
        <v>1</v>
      </c>
      <c r="F54" s="124">
        <v>0</v>
      </c>
      <c r="G54" s="124">
        <v>0</v>
      </c>
      <c r="H54" s="124">
        <v>-4</v>
      </c>
      <c r="I54" s="163">
        <f t="shared" si="6"/>
        <v>20</v>
      </c>
      <c r="J54" s="77"/>
    </row>
    <row r="55" spans="1:10" x14ac:dyDescent="0.3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3">
        <f t="shared" si="6"/>
        <v>1</v>
      </c>
      <c r="J55" s="77"/>
    </row>
    <row r="56" spans="1:10" x14ac:dyDescent="0.3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3">
        <f t="shared" si="6"/>
        <v>2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35">
      <c r="A59" s="126" t="s">
        <v>249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3">
        <f t="shared" si="6"/>
        <v>0</v>
      </c>
      <c r="J59" s="77"/>
    </row>
    <row r="60" spans="1:10" x14ac:dyDescent="0.3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3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81640625" bestFit="1" customWidth="1"/>
    <col min="2" max="2" width="17.54296875" bestFit="1" customWidth="1"/>
    <col min="3" max="3" width="16.1796875" bestFit="1" customWidth="1"/>
    <col min="4" max="4" width="15" bestFit="1" customWidth="1"/>
    <col min="5" max="5" width="15.7265625" bestFit="1" customWidth="1"/>
    <col min="6" max="6" width="14.453125" bestFit="1" customWidth="1"/>
    <col min="7" max="7" width="11.7265625" bestFit="1" customWidth="1"/>
    <col min="8" max="8" width="13.26953125" bestFit="1" customWidth="1"/>
    <col min="9" max="9" width="11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10.26953125" bestFit="1" customWidth="1"/>
    <col min="14" max="14" width="10.81640625" bestFit="1" customWidth="1"/>
    <col min="15" max="15" width="14.54296875" bestFit="1" customWidth="1"/>
    <col min="16" max="16" width="20.7265625" bestFit="1" customWidth="1"/>
    <col min="17" max="17" width="19.81640625" bestFit="1" customWidth="1"/>
    <col min="18" max="18" width="19" bestFit="1" customWidth="1"/>
    <col min="19" max="19" width="16.7265625" bestFit="1" customWidth="1"/>
    <col min="20" max="21" width="16.54296875" bestFit="1" customWidth="1"/>
    <col min="22" max="23" width="15.54296875" bestFit="1" customWidth="1"/>
    <col min="24" max="24" width="15.26953125" bestFit="1" customWidth="1"/>
    <col min="25" max="25" width="15.453125" bestFit="1" customWidth="1"/>
    <col min="26" max="26" width="16.453125" bestFit="1" customWidth="1"/>
    <col min="27" max="27" width="15.81640625" bestFit="1" customWidth="1"/>
    <col min="29" max="29" width="12.81640625" bestFit="1" customWidth="1"/>
  </cols>
  <sheetData>
    <row r="1" spans="1:16" ht="20.5" thickBot="1" x14ac:dyDescent="0.45">
      <c r="A1" s="2" t="s">
        <v>272</v>
      </c>
      <c r="B1" s="96"/>
      <c r="C1" s="95"/>
      <c r="D1" s="96"/>
      <c r="E1" s="183">
        <v>45107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2"/>
      <c r="B3" s="212" t="s">
        <v>271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</row>
    <row r="4" spans="1:16" ht="42.5" thickBot="1" x14ac:dyDescent="0.4">
      <c r="A4" s="12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3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35">
      <c r="A9" s="1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7" t="s">
        <v>194</v>
      </c>
      <c r="B10" s="145">
        <f t="shared" ref="B10:O10" si="0">SUM(B14:B29)</f>
        <v>165578192.9324654</v>
      </c>
      <c r="C10" s="145">
        <f t="shared" si="0"/>
        <v>15729762.437050533</v>
      </c>
      <c r="D10" s="145">
        <f t="shared" si="0"/>
        <v>957168.16283318785</v>
      </c>
      <c r="E10" s="145">
        <f t="shared" si="0"/>
        <v>27240.636042584796</v>
      </c>
      <c r="F10" s="145">
        <f t="shared" si="0"/>
        <v>2509.2807198954988</v>
      </c>
      <c r="G10" s="145">
        <f t="shared" si="0"/>
        <v>2098100.452055065</v>
      </c>
      <c r="H10" s="145">
        <f t="shared" si="0"/>
        <v>1914181.9163453239</v>
      </c>
      <c r="I10" s="145">
        <f t="shared" si="0"/>
        <v>11178637.933993079</v>
      </c>
      <c r="J10" s="145">
        <f t="shared" si="0"/>
        <v>-453295.44190938305</v>
      </c>
      <c r="K10" s="145">
        <f t="shared" si="0"/>
        <v>402737.20276052324</v>
      </c>
      <c r="L10" s="145">
        <f t="shared" si="0"/>
        <v>4569643.5140657099</v>
      </c>
      <c r="M10" s="145">
        <f t="shared" si="0"/>
        <v>1112175.7576863249</v>
      </c>
      <c r="N10" s="145">
        <f t="shared" si="0"/>
        <v>1573573.27787827</v>
      </c>
      <c r="O10" s="145">
        <f t="shared" si="0"/>
        <v>802101.30788158497</v>
      </c>
      <c r="P10" s="145">
        <f>B10+C10-D10-E10-F10-G10-H10-I10+J10-K10+L10-M10++N10+O10</f>
        <v>170107226.68499616</v>
      </c>
    </row>
    <row r="11" spans="1:16" ht="15" thickBo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5" thickBot="1" x14ac:dyDescent="0.4">
      <c r="A12" s="129" t="s">
        <v>194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126" t="s">
        <v>224</v>
      </c>
      <c r="B14" s="124">
        <v>77637293.155817315</v>
      </c>
      <c r="C14" s="124">
        <v>4328858.1817413438</v>
      </c>
      <c r="D14" s="124">
        <v>371610.48367157381</v>
      </c>
      <c r="E14" s="124">
        <v>12630.58685095705</v>
      </c>
      <c r="F14" s="124">
        <v>2043.531240020001</v>
      </c>
      <c r="G14" s="124">
        <v>51498.856295891535</v>
      </c>
      <c r="H14" s="124">
        <v>44414.733855932624</v>
      </c>
      <c r="I14" s="124">
        <v>4149323.953928886</v>
      </c>
      <c r="J14" s="124">
        <v>-426194.65379999997</v>
      </c>
      <c r="K14" s="124">
        <v>25867.220228563172</v>
      </c>
      <c r="L14" s="124">
        <v>2662942.1680286489</v>
      </c>
      <c r="M14" s="124">
        <v>13596.465218646401</v>
      </c>
      <c r="N14" s="124">
        <v>-5829654.0832558777</v>
      </c>
      <c r="O14" s="124">
        <v>1.4271070585980397</v>
      </c>
      <c r="P14" s="145">
        <f>B14+C14-D14-E14-F14-G14-H14-I14+J14-K14+L14-M14++N14+O14</f>
        <v>73702260.364348024</v>
      </c>
    </row>
    <row r="15" spans="1:16" x14ac:dyDescent="0.35">
      <c r="A15" s="126" t="s">
        <v>223</v>
      </c>
      <c r="B15" s="124">
        <v>2245703.5250599957</v>
      </c>
      <c r="C15" s="124">
        <v>107300.50913400001</v>
      </c>
      <c r="D15" s="124">
        <v>5478.3544636893203</v>
      </c>
      <c r="E15" s="124">
        <v>10938.01512</v>
      </c>
      <c r="F15" s="124">
        <v>1.80396</v>
      </c>
      <c r="G15" s="124">
        <v>0</v>
      </c>
      <c r="H15" s="124">
        <v>-3.4000000000400377E-4</v>
      </c>
      <c r="I15" s="124">
        <v>188088.4922423707</v>
      </c>
      <c r="J15" s="124">
        <v>0</v>
      </c>
      <c r="K15" s="124">
        <v>6055.30188</v>
      </c>
      <c r="L15" s="124">
        <v>45879.286609999996</v>
      </c>
      <c r="M15" s="124">
        <v>0</v>
      </c>
      <c r="N15" s="124">
        <v>12305.049583691505</v>
      </c>
      <c r="O15" s="124">
        <v>-292.53611999980058</v>
      </c>
      <c r="P15" s="145">
        <f>B15+C15-D15-E15-F15-G15-H15-I15+J15-K15+L15-M15++N15+O15</f>
        <v>2200333.8669416266</v>
      </c>
    </row>
    <row r="16" spans="1:16" x14ac:dyDescent="0.35">
      <c r="A16" s="126" t="s">
        <v>222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126" t="s">
        <v>221</v>
      </c>
      <c r="B17" s="124">
        <v>4769728.7321818219</v>
      </c>
      <c r="C17" s="124">
        <v>755161.12444837391</v>
      </c>
      <c r="D17" s="124">
        <v>3693.5903362071685</v>
      </c>
      <c r="E17" s="124">
        <v>2178.0415562071694</v>
      </c>
      <c r="F17" s="124">
        <v>151.64119416666668</v>
      </c>
      <c r="G17" s="124">
        <v>184.53576000000001</v>
      </c>
      <c r="H17" s="124">
        <v>0</v>
      </c>
      <c r="I17" s="124">
        <v>586055.50925666257</v>
      </c>
      <c r="J17" s="124">
        <v>240.53088</v>
      </c>
      <c r="K17" s="124">
        <v>32357.920224514648</v>
      </c>
      <c r="L17" s="124">
        <v>101175.48314702651</v>
      </c>
      <c r="M17" s="124">
        <v>0</v>
      </c>
      <c r="N17" s="124">
        <v>130932.65046569762</v>
      </c>
      <c r="O17" s="124">
        <v>7.6334686127665918E-8</v>
      </c>
      <c r="P17" s="145">
        <f>B17+C17-D17-E17-F17-G17-H17-I17+J17-K17+L17-M17++N17+O17</f>
        <v>5132617.2827952383</v>
      </c>
    </row>
    <row r="18" spans="1:16" x14ac:dyDescent="0.35">
      <c r="A18" s="126" t="s">
        <v>220</v>
      </c>
      <c r="B18" s="124">
        <v>3840814.257191631</v>
      </c>
      <c r="C18" s="124">
        <v>151260.17385443611</v>
      </c>
      <c r="D18" s="124">
        <v>5588.9524800000027</v>
      </c>
      <c r="E18" s="124">
        <v>691.26765879283164</v>
      </c>
      <c r="F18" s="124">
        <v>225.85512000000006</v>
      </c>
      <c r="G18" s="124">
        <v>0</v>
      </c>
      <c r="H18" s="124">
        <v>320.42172000000005</v>
      </c>
      <c r="I18" s="124">
        <v>111868.3275648</v>
      </c>
      <c r="J18" s="124">
        <v>0</v>
      </c>
      <c r="K18" s="124">
        <v>318765.05731744546</v>
      </c>
      <c r="L18" s="124">
        <v>170581.82404000068</v>
      </c>
      <c r="M18" s="124">
        <v>0</v>
      </c>
      <c r="N18" s="124">
        <v>118346.4464333926</v>
      </c>
      <c r="O18" s="124">
        <v>4.6566128730773926E-10</v>
      </c>
      <c r="P18" s="145">
        <f>B18+C18-D18-E18-F18-G18-H18-I18+J18-K18+L18-M18++N18+O18</f>
        <v>3843542.8196584228</v>
      </c>
    </row>
    <row r="19" spans="1:16" x14ac:dyDescent="0.35">
      <c r="A19" s="126" t="s">
        <v>219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26" t="s">
        <v>218</v>
      </c>
      <c r="B20" s="124">
        <v>14960622.271578882</v>
      </c>
      <c r="C20" s="124">
        <v>4461692.1832193565</v>
      </c>
      <c r="D20" s="124">
        <v>342801.40571922611</v>
      </c>
      <c r="E20" s="124">
        <v>10.77364</v>
      </c>
      <c r="F20" s="124">
        <v>0</v>
      </c>
      <c r="G20" s="124">
        <v>52885.601759999045</v>
      </c>
      <c r="H20" s="124">
        <v>78371.14688</v>
      </c>
      <c r="I20" s="124">
        <v>4126721.2286583111</v>
      </c>
      <c r="J20" s="124">
        <v>-3303.1908000000103</v>
      </c>
      <c r="K20" s="124">
        <v>5779.9617600000001</v>
      </c>
      <c r="L20" s="124">
        <v>-73455.457289000595</v>
      </c>
      <c r="M20" s="124">
        <v>68524.354240001456</v>
      </c>
      <c r="N20" s="124">
        <v>6478153.1013519</v>
      </c>
      <c r="O20" s="124">
        <v>-1.60385940647393</v>
      </c>
      <c r="P20" s="145">
        <f>B20+C20-D20-E20-F20-G20-H20-I20+J20-K20+L20-M20++N20+O20</f>
        <v>21148612.831544194</v>
      </c>
    </row>
    <row r="21" spans="1:16" x14ac:dyDescent="0.35">
      <c r="A21" s="126" t="s">
        <v>217</v>
      </c>
      <c r="B21" s="124">
        <v>10828169.07030716</v>
      </c>
      <c r="C21" s="124">
        <v>1748689.4873271575</v>
      </c>
      <c r="D21" s="124">
        <v>127309.88523631459</v>
      </c>
      <c r="E21" s="124">
        <v>249.98327999999998</v>
      </c>
      <c r="F21" s="124">
        <v>0</v>
      </c>
      <c r="G21" s="124">
        <v>7484.7684200000103</v>
      </c>
      <c r="H21" s="124">
        <v>2273.0140000000001</v>
      </c>
      <c r="I21" s="124">
        <v>1880266.16887087</v>
      </c>
      <c r="J21" s="124">
        <v>5.6089199999999995</v>
      </c>
      <c r="K21" s="124">
        <v>1019.0113200000001</v>
      </c>
      <c r="L21" s="124">
        <v>244164.1840604787</v>
      </c>
      <c r="M21" s="124">
        <v>1</v>
      </c>
      <c r="N21" s="124">
        <v>579661.90531152708</v>
      </c>
      <c r="O21" s="124">
        <v>-79964.660482899752</v>
      </c>
      <c r="P21" s="145">
        <f>B21+C21-D21-E21-F21-G21-H21-I21+J21-K21+L21-M21++N21+O21</f>
        <v>11302121.764316237</v>
      </c>
    </row>
    <row r="22" spans="1:16" x14ac:dyDescent="0.35">
      <c r="A22" s="126" t="s">
        <v>216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26" t="s">
        <v>193</v>
      </c>
      <c r="B23" s="124">
        <v>41817.783089999997</v>
      </c>
      <c r="C23" s="124">
        <v>3821.4995200000003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-440.48500000000001</v>
      </c>
      <c r="O23" s="124">
        <v>-2.2737367544323206E-13</v>
      </c>
      <c r="P23" s="145">
        <f>B23+C23-D23-E23-F23-G23-H23-I23+J23-K23+L23-M23++N23+O23</f>
        <v>45198.797609999994</v>
      </c>
    </row>
    <row r="24" spans="1:16" x14ac:dyDescent="0.35">
      <c r="A24" s="126" t="s">
        <v>215</v>
      </c>
      <c r="B24" s="124">
        <v>16962193.594213422</v>
      </c>
      <c r="C24" s="124">
        <v>2672462.1719204262</v>
      </c>
      <c r="D24" s="124">
        <v>26880.150878471708</v>
      </c>
      <c r="E24" s="124">
        <v>54.184920000000005</v>
      </c>
      <c r="F24" s="124">
        <v>0</v>
      </c>
      <c r="G24" s="124">
        <v>919010.31581937813</v>
      </c>
      <c r="H24" s="124">
        <v>1255053.1180061521</v>
      </c>
      <c r="I24" s="124">
        <v>101839.32773673031</v>
      </c>
      <c r="J24" s="124">
        <v>-1045.25747</v>
      </c>
      <c r="K24" s="124">
        <v>22.82414</v>
      </c>
      <c r="L24" s="124">
        <v>393712.02133682364</v>
      </c>
      <c r="M24" s="124">
        <v>410627.19206675002</v>
      </c>
      <c r="N24" s="124">
        <v>-68995.950508501643</v>
      </c>
      <c r="O24" s="124">
        <v>882358.87596348708</v>
      </c>
      <c r="P24" s="145">
        <f>B24+C24-D24-E24-F24-G24-H24-I24+J24-K24+L24-M24++N24+O24</f>
        <v>18127198.341888171</v>
      </c>
    </row>
    <row r="25" spans="1:16" x14ac:dyDescent="0.35">
      <c r="A25" s="126" t="s">
        <v>214</v>
      </c>
      <c r="B25" s="124">
        <v>27291327.356842007</v>
      </c>
      <c r="C25" s="124">
        <v>1076998.6039060077</v>
      </c>
      <c r="D25" s="124">
        <v>27093.935171717701</v>
      </c>
      <c r="E25" s="124">
        <v>36.963839999999998</v>
      </c>
      <c r="F25" s="124">
        <v>0</v>
      </c>
      <c r="G25" s="124">
        <v>443625.02575029479</v>
      </c>
      <c r="H25" s="124">
        <v>363361.60211391997</v>
      </c>
      <c r="I25" s="124">
        <v>17138.422494446302</v>
      </c>
      <c r="J25" s="124">
        <v>-20682.256839633319</v>
      </c>
      <c r="K25" s="124">
        <v>0</v>
      </c>
      <c r="L25" s="124">
        <v>966771.03101965669</v>
      </c>
      <c r="M25" s="124">
        <v>605495.01267092698</v>
      </c>
      <c r="N25" s="124">
        <v>180535.71936033596</v>
      </c>
      <c r="O25" s="124">
        <v>-0.1950567340827547</v>
      </c>
      <c r="P25" s="145">
        <f>B25+C25-D25-E25-F25-G25-H25-I25+J25-K25+L25-M25++N25+O25</f>
        <v>28038199.297190342</v>
      </c>
    </row>
    <row r="26" spans="1:16" x14ac:dyDescent="0.35">
      <c r="A26" s="126" t="s">
        <v>213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126" t="s">
        <v>212</v>
      </c>
      <c r="B27" s="124">
        <v>653166.66376000002</v>
      </c>
      <c r="C27" s="124">
        <v>377273.90980999998</v>
      </c>
      <c r="D27" s="124">
        <v>0</v>
      </c>
      <c r="E27" s="124">
        <v>0</v>
      </c>
      <c r="F27" s="124">
        <v>0</v>
      </c>
      <c r="G27" s="124">
        <v>467008.21594000002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0</v>
      </c>
      <c r="P27" s="145">
        <f>B27+C27-D27-E27-F27-G27-H27-I27+J27-K27+L27-M27++N27+O27</f>
        <v>563432.35762999998</v>
      </c>
    </row>
    <row r="28" spans="1:16" x14ac:dyDescent="0.35">
      <c r="A28" s="126" t="s">
        <v>211</v>
      </c>
      <c r="B28" s="124">
        <v>5374112.3246071767</v>
      </c>
      <c r="C28" s="124">
        <v>45952.586369431599</v>
      </c>
      <c r="D28" s="124">
        <v>44831.611907530059</v>
      </c>
      <c r="E28" s="124">
        <v>425.31809565706072</v>
      </c>
      <c r="F28" s="124">
        <v>86.449205708831101</v>
      </c>
      <c r="G28" s="124">
        <v>119487.83728172493</v>
      </c>
      <c r="H28" s="124">
        <v>147362.63933347355</v>
      </c>
      <c r="I28" s="124">
        <v>17336.503239999998</v>
      </c>
      <c r="J28" s="124">
        <v>-10.925079999999999</v>
      </c>
      <c r="K28" s="124">
        <v>12869.90589</v>
      </c>
      <c r="L28" s="124">
        <v>39309.057492075881</v>
      </c>
      <c r="M28" s="124">
        <v>4419.8631499999992</v>
      </c>
      <c r="N28" s="124">
        <v>-23751.788271430163</v>
      </c>
      <c r="O28" s="124">
        <v>3.300026583019644E-4</v>
      </c>
      <c r="P28" s="145">
        <f>B28+C28-D28-E28-F28-G28-H28-I28+J28-K28+L28-M28++N28+O28</f>
        <v>5088791.127343162</v>
      </c>
    </row>
    <row r="29" spans="1:16" x14ac:dyDescent="0.35">
      <c r="A29" s="126" t="s">
        <v>210</v>
      </c>
      <c r="B29" s="124">
        <v>973244.19781601406</v>
      </c>
      <c r="C29" s="124">
        <v>292.00580000000002</v>
      </c>
      <c r="D29" s="124">
        <v>1879.79296845728</v>
      </c>
      <c r="E29" s="124">
        <v>25.501080970682899</v>
      </c>
      <c r="F29" s="124">
        <v>0</v>
      </c>
      <c r="G29" s="124">
        <v>36915.295027776498</v>
      </c>
      <c r="H29" s="124">
        <v>23025.240775845599</v>
      </c>
      <c r="I29" s="124">
        <v>0</v>
      </c>
      <c r="J29" s="124">
        <v>-2305.2977197497303</v>
      </c>
      <c r="K29" s="124">
        <v>0</v>
      </c>
      <c r="L29" s="124">
        <v>18563.915620000003</v>
      </c>
      <c r="M29" s="124">
        <v>9511.8703400000013</v>
      </c>
      <c r="N29" s="124">
        <v>-3519.2875924650339</v>
      </c>
      <c r="O29" s="124">
        <v>-4.5474735088646412E-13</v>
      </c>
      <c r="P29" s="145">
        <f>B29+C29-D29-E29-F29-G29-H29-I29+J29-K29+L29-M29++N29+O29</f>
        <v>914917.8337307492</v>
      </c>
    </row>
    <row r="30" spans="1:16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265625" defaultRowHeight="14.5" x14ac:dyDescent="0.35"/>
  <cols>
    <col min="1" max="1" width="64.81640625" bestFit="1" customWidth="1"/>
    <col min="2" max="2" width="20.7265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34" bestFit="1" customWidth="1"/>
    <col min="8" max="8" width="11.81640625" bestFit="1" customWidth="1"/>
    <col min="9" max="9" width="14.54296875" bestFit="1" customWidth="1"/>
    <col min="10" max="10" width="20.7265625" bestFit="1" customWidth="1"/>
  </cols>
  <sheetData>
    <row r="1" spans="1:11" ht="20.5" thickBot="1" x14ac:dyDescent="0.45">
      <c r="A1" s="2" t="s">
        <v>274</v>
      </c>
      <c r="B1" s="96"/>
      <c r="C1" s="183">
        <v>45107</v>
      </c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2" t="s">
        <v>273</v>
      </c>
      <c r="C3" s="213"/>
      <c r="D3" s="213"/>
      <c r="E3" s="213"/>
      <c r="F3" s="213"/>
      <c r="G3" s="213"/>
      <c r="H3" s="213"/>
      <c r="I3" s="213"/>
      <c r="J3" s="214"/>
      <c r="K3" s="83"/>
    </row>
    <row r="4" spans="1:11" ht="38.25" customHeight="1" thickBot="1" x14ac:dyDescent="0.4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0" t="s">
        <v>194</v>
      </c>
      <c r="B10" s="145">
        <f t="shared" ref="B10:I10" si="0">SUM(B14:B29)</f>
        <v>35292718.889645733</v>
      </c>
      <c r="C10" s="145">
        <f t="shared" si="0"/>
        <v>44160628.010136425</v>
      </c>
      <c r="D10" s="145">
        <f t="shared" si="0"/>
        <v>17156750.008318834</v>
      </c>
      <c r="E10" s="145">
        <f t="shared" si="0"/>
        <v>-8205</v>
      </c>
      <c r="F10" s="145">
        <f t="shared" si="0"/>
        <v>1741.7190000000001</v>
      </c>
      <c r="G10" s="145">
        <f t="shared" si="0"/>
        <v>3048303.9005819466</v>
      </c>
      <c r="H10" s="145">
        <f t="shared" si="0"/>
        <v>-22903393.60794105</v>
      </c>
      <c r="I10" s="145">
        <f t="shared" si="0"/>
        <v>-1478.6798904858297</v>
      </c>
      <c r="J10" s="158">
        <f>B10+C10-D10+E10+F10+G10+H10+I10</f>
        <v>42433565.223213732</v>
      </c>
      <c r="K10" s="83"/>
    </row>
    <row r="11" spans="1:11" ht="15" thickBot="1" x14ac:dyDescent="0.4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0.5" thickBot="1" x14ac:dyDescent="0.4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3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3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3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35">
      <c r="A16" s="126" t="s">
        <v>222</v>
      </c>
      <c r="B16" s="124">
        <v>22290528.876402721</v>
      </c>
      <c r="C16" s="124">
        <v>453714.60743642424</v>
      </c>
      <c r="D16" s="124">
        <v>669908.01162959996</v>
      </c>
      <c r="E16" s="124">
        <v>-8205</v>
      </c>
      <c r="F16" s="124">
        <v>0</v>
      </c>
      <c r="G16" s="124">
        <v>1505012.5972322854</v>
      </c>
      <c r="H16" s="124">
        <v>-163262.76454165179</v>
      </c>
      <c r="I16" s="124">
        <v>-17018.690279998438</v>
      </c>
      <c r="J16" s="158">
        <f>B16+C16-D16+E16+F16+G16+H16+I16</f>
        <v>23390861.614620183</v>
      </c>
      <c r="K16" s="83"/>
    </row>
    <row r="17" spans="1:11" x14ac:dyDescent="0.3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3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35">
      <c r="A19" s="126" t="s">
        <v>219</v>
      </c>
      <c r="B19" s="124">
        <v>49658.815520000018</v>
      </c>
      <c r="C19" s="124">
        <v>0</v>
      </c>
      <c r="D19" s="124">
        <v>0</v>
      </c>
      <c r="E19" s="124">
        <v>0</v>
      </c>
      <c r="F19" s="124">
        <v>0</v>
      </c>
      <c r="G19" s="124">
        <v>-0.86715999999996995</v>
      </c>
      <c r="H19" s="124">
        <v>431.12571748698701</v>
      </c>
      <c r="I19" s="124">
        <v>-0.39011748702705518</v>
      </c>
      <c r="J19" s="158">
        <f>B19+C19-D19+E19+F19+G19+H19+I19</f>
        <v>50088.68395999998</v>
      </c>
      <c r="K19" s="83"/>
    </row>
    <row r="20" spans="1:11" x14ac:dyDescent="0.3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3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35">
      <c r="A22" s="126" t="s">
        <v>216</v>
      </c>
      <c r="B22" s="124">
        <v>2905164.7088005156</v>
      </c>
      <c r="C22" s="124">
        <v>106481.4541700001</v>
      </c>
      <c r="D22" s="124">
        <v>120203.17362923808</v>
      </c>
      <c r="E22" s="124">
        <v>0</v>
      </c>
      <c r="F22" s="124">
        <v>0</v>
      </c>
      <c r="G22" s="124">
        <v>-19040.167478545234</v>
      </c>
      <c r="H22" s="124">
        <v>-372145.18755687802</v>
      </c>
      <c r="I22" s="124">
        <v>-140698.20303301222</v>
      </c>
      <c r="J22" s="158">
        <f>B22+C22-D22+E22+F22+G22+H22+I22</f>
        <v>2359559.431272842</v>
      </c>
      <c r="K22" s="83"/>
    </row>
    <row r="23" spans="1:11" x14ac:dyDescent="0.35">
      <c r="A23" s="126" t="s">
        <v>193</v>
      </c>
      <c r="B23" s="124">
        <v>369464.75831500703</v>
      </c>
      <c r="C23" s="124">
        <v>370587.73800000001</v>
      </c>
      <c r="D23" s="124">
        <v>0</v>
      </c>
      <c r="E23" s="124">
        <v>0</v>
      </c>
      <c r="F23" s="124">
        <v>0</v>
      </c>
      <c r="G23" s="124">
        <v>36317.337005695103</v>
      </c>
      <c r="H23" s="124">
        <v>0</v>
      </c>
      <c r="I23" s="124">
        <v>-5.8207660913467407E-11</v>
      </c>
      <c r="J23" s="158">
        <f>B23+C23-D23+E23+F23+G23+H23+I23</f>
        <v>776369.83332070219</v>
      </c>
      <c r="K23" s="83"/>
    </row>
    <row r="24" spans="1:11" x14ac:dyDescent="0.3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3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35">
      <c r="A26" s="126" t="s">
        <v>213</v>
      </c>
      <c r="B26" s="124">
        <v>9677901.7306074891</v>
      </c>
      <c r="C26" s="124">
        <v>43229844.210529998</v>
      </c>
      <c r="D26" s="124">
        <v>16366638.823059997</v>
      </c>
      <c r="E26" s="124">
        <v>0</v>
      </c>
      <c r="F26" s="124">
        <v>1741.7190000000001</v>
      </c>
      <c r="G26" s="124">
        <v>1526015.0009825113</v>
      </c>
      <c r="H26" s="124">
        <v>-22368416.781560007</v>
      </c>
      <c r="I26" s="124">
        <v>156238.60354001191</v>
      </c>
      <c r="J26" s="158">
        <f>B26+C26-D26+E26+F26+G26+H26+I26</f>
        <v>15856685.660039997</v>
      </c>
      <c r="K26" s="83"/>
    </row>
    <row r="27" spans="1:11" x14ac:dyDescent="0.3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3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3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81640625" bestFit="1" customWidth="1"/>
    <col min="2" max="3" width="11.81640625" bestFit="1" customWidth="1"/>
  </cols>
  <sheetData>
    <row r="1" spans="1:4" ht="20.5" thickBot="1" x14ac:dyDescent="0.45">
      <c r="A1" s="176" t="s">
        <v>275</v>
      </c>
      <c r="B1" s="96"/>
      <c r="C1" s="96"/>
      <c r="D1" s="96"/>
    </row>
    <row r="2" spans="1:4" ht="20" x14ac:dyDescent="0.4">
      <c r="A2" s="181"/>
      <c r="B2" s="77"/>
      <c r="C2" s="77"/>
      <c r="D2" s="77"/>
    </row>
    <row r="3" spans="1:4" ht="15" thickBot="1" x14ac:dyDescent="0.4">
      <c r="A3" s="77"/>
      <c r="B3" s="182">
        <v>45107</v>
      </c>
      <c r="C3" s="182">
        <v>45107</v>
      </c>
      <c r="D3" s="77"/>
    </row>
    <row r="4" spans="1:4" x14ac:dyDescent="0.35">
      <c r="A4" s="77"/>
      <c r="B4" s="180" t="s">
        <v>201</v>
      </c>
      <c r="C4" s="179" t="s">
        <v>199</v>
      </c>
      <c r="D4" s="77"/>
    </row>
    <row r="5" spans="1:4" ht="15" thickBot="1" x14ac:dyDescent="0.4">
      <c r="A5" s="77"/>
      <c r="B5" s="141" t="s">
        <v>41</v>
      </c>
      <c r="C5" s="140" t="s">
        <v>41</v>
      </c>
      <c r="D5" s="77"/>
    </row>
    <row r="6" spans="1:4" ht="15" thickBot="1" x14ac:dyDescent="0.4">
      <c r="A6" s="168"/>
      <c r="B6" s="167"/>
      <c r="C6" s="167"/>
      <c r="D6" s="77"/>
    </row>
    <row r="7" spans="1:4" ht="20.5" thickBot="1" x14ac:dyDescent="0.4">
      <c r="A7" s="166" t="s">
        <v>198</v>
      </c>
      <c r="B7" s="135"/>
      <c r="C7" s="178"/>
      <c r="D7" s="77"/>
    </row>
    <row r="8" spans="1:4" x14ac:dyDescent="0.35">
      <c r="A8" s="168"/>
      <c r="B8" s="167"/>
      <c r="C8" s="167"/>
      <c r="D8" s="77"/>
    </row>
    <row r="9" spans="1:4" x14ac:dyDescent="0.35">
      <c r="A9" s="168"/>
      <c r="B9" s="167"/>
      <c r="C9" s="167"/>
      <c r="D9" s="77"/>
    </row>
    <row r="10" spans="1:4" x14ac:dyDescent="0.35">
      <c r="A10" s="134" t="s">
        <v>197</v>
      </c>
      <c r="B10" s="163">
        <f>SUM(B18:B29)</f>
        <v>12630857.992695287</v>
      </c>
      <c r="C10" s="163">
        <f>SUM(C18:C29)</f>
        <v>10330651.349446746</v>
      </c>
      <c r="D10" s="77"/>
    </row>
    <row r="11" spans="1:4" x14ac:dyDescent="0.35">
      <c r="A11" s="134" t="s">
        <v>196</v>
      </c>
      <c r="B11" s="163">
        <f>SUM(B33:B44)</f>
        <v>632145.79441112501</v>
      </c>
      <c r="C11" s="163">
        <f>SUM(C33:C44)</f>
        <v>469650.28647112503</v>
      </c>
      <c r="D11" s="77"/>
    </row>
    <row r="12" spans="1:4" x14ac:dyDescent="0.35">
      <c r="A12" s="134" t="s">
        <v>195</v>
      </c>
      <c r="B12" s="163">
        <f>SUM(B48:B59)</f>
        <v>728045.75971617061</v>
      </c>
      <c r="C12" s="163">
        <f>SUM(C48:C59)</f>
        <v>575572.20425958477</v>
      </c>
      <c r="D12" s="77"/>
    </row>
    <row r="13" spans="1:4" x14ac:dyDescent="0.35">
      <c r="A13" s="170" t="s">
        <v>0</v>
      </c>
      <c r="B13" s="169">
        <f>SUM(B10:B12)</f>
        <v>13991049.546822581</v>
      </c>
      <c r="C13" s="169">
        <f>SUM(C10:C12)</f>
        <v>11375873.840177456</v>
      </c>
      <c r="D13" s="77"/>
    </row>
    <row r="14" spans="1:4" x14ac:dyDescent="0.35">
      <c r="A14" s="168"/>
      <c r="B14" s="167"/>
      <c r="C14" s="167"/>
      <c r="D14" s="77"/>
    </row>
    <row r="15" spans="1:4" ht="15" thickBot="1" x14ac:dyDescent="0.4">
      <c r="A15" s="168"/>
      <c r="B15" s="167"/>
      <c r="C15" s="167"/>
      <c r="D15" s="77"/>
    </row>
    <row r="16" spans="1:4" ht="20.5" thickBot="1" x14ac:dyDescent="0.4">
      <c r="A16" s="166" t="s">
        <v>197</v>
      </c>
      <c r="B16" s="135"/>
      <c r="C16" s="178"/>
      <c r="D16" s="77"/>
    </row>
    <row r="17" spans="1:4" x14ac:dyDescent="0.35">
      <c r="A17" s="164"/>
      <c r="B17" s="138"/>
      <c r="C17" s="138"/>
      <c r="D17" s="77"/>
    </row>
    <row r="18" spans="1:4" x14ac:dyDescent="0.35">
      <c r="A18" s="126" t="s">
        <v>259</v>
      </c>
      <c r="B18" s="124">
        <v>5688860.8389453823</v>
      </c>
      <c r="C18" s="124">
        <v>5027744.3851345237</v>
      </c>
      <c r="D18" s="77"/>
    </row>
    <row r="19" spans="1:4" x14ac:dyDescent="0.35">
      <c r="A19" s="126" t="s">
        <v>258</v>
      </c>
      <c r="B19" s="124">
        <v>929535.77834357764</v>
      </c>
      <c r="C19" s="124">
        <v>842744.60386507597</v>
      </c>
      <c r="D19" s="77"/>
    </row>
    <row r="20" spans="1:4" x14ac:dyDescent="0.35">
      <c r="A20" s="126" t="s">
        <v>257</v>
      </c>
      <c r="B20" s="124">
        <v>236859.83427336719</v>
      </c>
      <c r="C20" s="124">
        <v>228553.91938706371</v>
      </c>
      <c r="D20" s="77"/>
    </row>
    <row r="21" spans="1:4" x14ac:dyDescent="0.35">
      <c r="A21" s="126" t="s">
        <v>256</v>
      </c>
      <c r="B21" s="124">
        <v>2931510.6363592353</v>
      </c>
      <c r="C21" s="124">
        <v>1884623.3205349846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978931.21508472506</v>
      </c>
      <c r="C23" s="124">
        <v>481919.14451881102</v>
      </c>
      <c r="D23" s="77"/>
    </row>
    <row r="24" spans="1:4" x14ac:dyDescent="0.35">
      <c r="A24" s="126" t="s">
        <v>253</v>
      </c>
      <c r="B24" s="124">
        <v>25211.078880000001</v>
      </c>
      <c r="C24" s="124">
        <v>25211.078880000001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2710.94938</v>
      </c>
      <c r="C26" s="124">
        <v>2710.94938</v>
      </c>
      <c r="D26" s="77"/>
    </row>
    <row r="27" spans="1:4" x14ac:dyDescent="0.35">
      <c r="A27" s="126" t="s">
        <v>250</v>
      </c>
      <c r="B27" s="124">
        <v>1818891.3229</v>
      </c>
      <c r="C27" s="124">
        <v>1818891.3229</v>
      </c>
      <c r="D27" s="77"/>
    </row>
    <row r="28" spans="1:4" x14ac:dyDescent="0.35">
      <c r="A28" s="126" t="s">
        <v>249</v>
      </c>
      <c r="B28" s="124">
        <v>15914.15523</v>
      </c>
      <c r="C28" s="124">
        <v>15914.15523</v>
      </c>
      <c r="D28" s="77"/>
    </row>
    <row r="29" spans="1:4" x14ac:dyDescent="0.35">
      <c r="A29" s="126" t="s">
        <v>137</v>
      </c>
      <c r="B29" s="124">
        <v>2432.18329899732</v>
      </c>
      <c r="C29" s="124">
        <v>2338.469616284558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6" t="s">
        <v>196</v>
      </c>
      <c r="B31" s="135"/>
      <c r="C31" s="178"/>
      <c r="D31" s="77"/>
    </row>
    <row r="32" spans="1:4" x14ac:dyDescent="0.35">
      <c r="A32" s="164"/>
      <c r="B32" s="138"/>
      <c r="C32" s="138"/>
      <c r="D32" s="77"/>
    </row>
    <row r="33" spans="1:4" x14ac:dyDescent="0.35">
      <c r="A33" s="126" t="s">
        <v>259</v>
      </c>
      <c r="B33" s="124">
        <v>1451.6384211250311</v>
      </c>
      <c r="C33" s="124">
        <v>-50855.098018874996</v>
      </c>
      <c r="D33" s="77"/>
    </row>
    <row r="34" spans="1:4" x14ac:dyDescent="0.35">
      <c r="A34" s="126" t="s">
        <v>258</v>
      </c>
      <c r="B34" s="124">
        <v>0</v>
      </c>
      <c r="C34" s="124">
        <v>0</v>
      </c>
      <c r="D34" s="77"/>
    </row>
    <row r="35" spans="1:4" x14ac:dyDescent="0.35">
      <c r="A35" s="126" t="s">
        <v>257</v>
      </c>
      <c r="B35" s="124">
        <v>0</v>
      </c>
      <c r="C35" s="124">
        <v>0</v>
      </c>
      <c r="D35" s="77"/>
    </row>
    <row r="36" spans="1:4" x14ac:dyDescent="0.35">
      <c r="A36" s="126" t="s">
        <v>256</v>
      </c>
      <c r="B36" s="124">
        <v>289627.15599</v>
      </c>
      <c r="C36" s="124">
        <v>179438.38449000003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0</v>
      </c>
      <c r="C38" s="124">
        <v>0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341067</v>
      </c>
      <c r="C42" s="124">
        <v>341067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137</v>
      </c>
      <c r="B44" s="124">
        <v>0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6" t="s">
        <v>195</v>
      </c>
      <c r="B46" s="135"/>
      <c r="C46" s="178"/>
      <c r="D46" s="77"/>
    </row>
    <row r="47" spans="1:4" x14ac:dyDescent="0.35">
      <c r="A47" s="164"/>
      <c r="B47" s="138"/>
      <c r="C47" s="138"/>
      <c r="D47" s="77"/>
    </row>
    <row r="48" spans="1:4" x14ac:dyDescent="0.35">
      <c r="A48" s="126" t="s">
        <v>259</v>
      </c>
      <c r="B48" s="124">
        <v>217499.57073213777</v>
      </c>
      <c r="C48" s="124">
        <v>174310.78920357733</v>
      </c>
      <c r="D48" s="77"/>
    </row>
    <row r="49" spans="1:4" x14ac:dyDescent="0.35">
      <c r="A49" s="126" t="s">
        <v>258</v>
      </c>
      <c r="B49" s="124">
        <v>20771.786894691093</v>
      </c>
      <c r="C49" s="124">
        <v>19530.289637815702</v>
      </c>
      <c r="D49" s="77"/>
    </row>
    <row r="50" spans="1:4" x14ac:dyDescent="0.35">
      <c r="A50" s="126" t="s">
        <v>257</v>
      </c>
      <c r="B50" s="124">
        <v>13316.492865703833</v>
      </c>
      <c r="C50" s="124">
        <v>12571.114189731283</v>
      </c>
      <c r="D50" s="77"/>
    </row>
    <row r="51" spans="1:4" x14ac:dyDescent="0.35">
      <c r="A51" s="126" t="s">
        <v>256</v>
      </c>
      <c r="B51" s="124">
        <v>321625.72226069903</v>
      </c>
      <c r="C51" s="124">
        <v>268120.75170552311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154685.35277583849</v>
      </c>
      <c r="C53" s="124">
        <v>100901.80046000451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137</v>
      </c>
      <c r="B59" s="124">
        <v>146.83418710044259</v>
      </c>
      <c r="C59" s="124">
        <v>137.45906293286569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01230-0186-40A5-90C9-081931969CB6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customXml/itemProps2.xml><?xml version="1.0" encoding="utf-8"?>
<ds:datastoreItem xmlns:ds="http://schemas.openxmlformats.org/officeDocument/2006/customXml" ds:itemID="{A93344E2-82A8-4BD2-B430-70E04B65E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0802C3-1B9B-4992-8B35-76631CEAC4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2024-09-17T12:29:48Z</dcterms:created>
  <dcterms:modified xsi:type="dcterms:W3CDTF">2024-09-18T12:08:59Z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